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ET" sheetId="1" r:id="rId1"/>
    <sheet name="SET GNA" sheetId="2" r:id="rId2"/>
    <sheet name="SET EXTRAS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_xlnm._FilterDatabase" localSheetId="0" hidden="1">SET!$A$1:$J$46</definedName>
    <definedName name="_xlnm._FilterDatabase" localSheetId="2" hidden="1">'SET EXTRAS'!$A$1:$J$46</definedName>
    <definedName name="_xlnm._FilterDatabase" localSheetId="1" hidden="1">'SET GNA'!$A$1:$J$46</definedName>
  </definedNames>
  <calcPr calcId="144525"/>
</workbook>
</file>

<file path=xl/sharedStrings.xml><?xml version="1.0" encoding="utf-8"?>
<sst xmlns="http://schemas.openxmlformats.org/spreadsheetml/2006/main" count="1188" uniqueCount="157">
  <si>
    <t xml:space="preserve">RELATÓRIO DE ACOMPANHAMENTO DE ENVIO E PAGAMENTO  - SETEMBRO - 2021 - ATUALIZADO </t>
  </si>
  <si>
    <t>ÓRGÃO</t>
  </si>
  <si>
    <t>CNPJ</t>
  </si>
  <si>
    <t>RESPONSÁVEL ÓRGÃO</t>
  </si>
  <si>
    <t>CPF</t>
  </si>
  <si>
    <t>ENVIO SISPREV WEB</t>
  </si>
  <si>
    <t>PARTE PATRONAL</t>
  </si>
  <si>
    <t>PARTE SEGURADO</t>
  </si>
  <si>
    <t xml:space="preserve">TIPO DE FOLHA </t>
  </si>
  <si>
    <t>VALOR DEVIDO</t>
  </si>
  <si>
    <t>PAGAMENTO</t>
  </si>
  <si>
    <t>TRIBUNAL DE JUSTIÇA DO ESTADO DE RORAIMA</t>
  </si>
  <si>
    <t>34.812.669/0001-08</t>
  </si>
  <si>
    <t xml:space="preserve">CRISTOVAO JOSÉ SUTER CORREIA DA SIVA </t>
  </si>
  <si>
    <t>772.592.629-15</t>
  </si>
  <si>
    <t>SIM</t>
  </si>
  <si>
    <t>MENSAL</t>
  </si>
  <si>
    <t>TRIBUNAL DE CONTAS DO ESTADO DE RORAIMA</t>
  </si>
  <si>
    <t>84.008.440/0001-85</t>
  </si>
  <si>
    <t xml:space="preserve">MANOEL DANTAS DIAS </t>
  </si>
  <si>
    <t>031.187.702-87</t>
  </si>
  <si>
    <t>MINISTÉRIO PÚBLICO DO ESTADO DE RORAIMA</t>
  </si>
  <si>
    <t>84.012.533/0001-83</t>
  </si>
  <si>
    <t>JANAÍNA CARNEIRO COSTA</t>
  </si>
  <si>
    <t>634.091.781-04</t>
  </si>
  <si>
    <t>MINISTÉRIO PÚBLICO DE CONTAS DO ESTADO DE RORAIMA</t>
  </si>
  <si>
    <t>14.834.504/0001-11</t>
  </si>
  <si>
    <t>ROSIVAN DIAS ASSUNÇÃO</t>
  </si>
  <si>
    <t>596.979.032-04</t>
  </si>
  <si>
    <t>INSTITUTO DE ÂMPARO À CIÊNCIA, TECNOLOGIA E INOVAÇÃO DO ESTADO DE RORAIMA</t>
  </si>
  <si>
    <t>10.979.689.0001-00</t>
  </si>
  <si>
    <t>MARCIO ANTONIO DE  OLIVEIRA FREITAS</t>
  </si>
  <si>
    <t>768.266.351-00</t>
  </si>
  <si>
    <t>DEFENSORIA PÚBLICA DO ESTADO DE RORAIMA</t>
  </si>
  <si>
    <t>07.161.669/0001-10</t>
  </si>
  <si>
    <t>STELIO DENER DE SOUZA CRUZ</t>
  </si>
  <si>
    <t>383.060.502-15</t>
  </si>
  <si>
    <t>INSTITUTO DE TERRAS E COLONINZAÇÃO DO ESTADO DE RORAIMA</t>
  </si>
  <si>
    <t>84.040.427/0001-03</t>
  </si>
  <si>
    <t>MÁRCIO GLAYTON ARAÚJO GRANGEIRO</t>
  </si>
  <si>
    <t>323.216.432-34</t>
  </si>
  <si>
    <t>DEPARTAMENTO ESTADUAL DE TRÂNSITO DE RORAIMA</t>
  </si>
  <si>
    <t>22.900.328/0001-05</t>
  </si>
  <si>
    <t>IGO GOMES BRASIL</t>
  </si>
  <si>
    <t>741.105.782-72</t>
  </si>
  <si>
    <t>ASSEMBLEIA LEGISLATIVA DO ESTADO DE RORAIMA</t>
  </si>
  <si>
    <t>34.808.220/0001-68</t>
  </si>
  <si>
    <t>RAIMUNDO NONATO CARNEIRO DE MESQUITA</t>
  </si>
  <si>
    <t>508.387.172-68</t>
  </si>
  <si>
    <t>UNIVERSIDADE ESTADUAL DE RORAIMA</t>
  </si>
  <si>
    <t>08.240.695/0001-95</t>
  </si>
  <si>
    <t>REGYS ODLARE LIMA DE FREITAS</t>
  </si>
  <si>
    <t>786.625.592-04</t>
  </si>
  <si>
    <t>POLÍCIA MILITAR DO ESTADO DE RORAIMA</t>
  </si>
  <si>
    <t>84.012.012/0001-26</t>
  </si>
  <si>
    <t>FRANCISCO XAVIER MEDEIROS DE CASTRO</t>
  </si>
  <si>
    <t>627.051.052-04</t>
  </si>
  <si>
    <t>CORPO DE BOMBEIROS MILITAR DO ESTADO DE RORAIMA</t>
  </si>
  <si>
    <t>JEAN CLÁUDIO DE SOUZA HERMÓGENES</t>
  </si>
  <si>
    <t>323.520.342-72</t>
  </si>
  <si>
    <t>INSTITUTO DE PREVIDÊNCIA DO ESTADO DE RORAIMA</t>
  </si>
  <si>
    <t>03.491.063/0001-86</t>
  </si>
  <si>
    <t>JOSÉ HAROLDO FIGUEIREDO CAMPOS</t>
  </si>
  <si>
    <t>961.507.931-68</t>
  </si>
  <si>
    <t>AGÊNCIA DE DEFESA AGROPECUÁRIA DO ESTADO DE RORAIMA</t>
  </si>
  <si>
    <t>10.265.017/0001-24</t>
  </si>
  <si>
    <t>KELTON OLIVEIRA LOPES</t>
  </si>
  <si>
    <t>595.496452-15</t>
  </si>
  <si>
    <t>FUNDAÇÃO ESTADUAL DO MEIO AMBIENTE E RECURSOS HÍDRICOS DE RORAIMA</t>
  </si>
  <si>
    <t>05.652.279/0001-01</t>
  </si>
  <si>
    <t>IONILSON SAMPAIO DE SOUZA</t>
  </si>
  <si>
    <t>277.674.262-20</t>
  </si>
  <si>
    <t>CASA CIVIL</t>
  </si>
  <si>
    <t>FRANCISCO FLAMARION PORTELA</t>
  </si>
  <si>
    <t>081.646.303-49</t>
  </si>
  <si>
    <t>CASA MILITAR</t>
  </si>
  <si>
    <t>ELSON PAIVA DE MOURA</t>
  </si>
  <si>
    <t>225.362.302-44</t>
  </si>
  <si>
    <t>COMISSÃO PERMANENTE DE LICITAÇÃO</t>
  </si>
  <si>
    <t>EVERSON DOS SANTOS CERDEIRA</t>
  </si>
  <si>
    <t>656.955.502-20</t>
  </si>
  <si>
    <t>CONTROLADORIA GERAL DO ESTADO DE RORAIMA</t>
  </si>
  <si>
    <t>ÉRICO VERÍSSIMO ASSUNÇÃO DE CARVALHO</t>
  </si>
  <si>
    <t>621.806.143-49</t>
  </si>
  <si>
    <t>OUVIDORIA GERAL DO ESTADO DE RORAIMA</t>
  </si>
  <si>
    <t>S1 - SECRETARIA DE ESTADO DE SEGURANÇA PÚBLICA</t>
  </si>
  <si>
    <t>EDISON PROLA</t>
  </si>
  <si>
    <t>454.384.800-44</t>
  </si>
  <si>
    <t>S3 - SESP - POLICIAIS - DELEGADOS</t>
  </si>
  <si>
    <t>HERBERT DE AMORIM CARDOSO</t>
  </si>
  <si>
    <t>782.224.781-68</t>
  </si>
  <si>
    <t>S4 - SESP - POLICIAIS - DEMAIS CARREIRAS</t>
  </si>
  <si>
    <t>P1 - PROCURADORIA GERAL DO ESTADO</t>
  </si>
  <si>
    <t>WALDNE FRANK DE CARVALHO CHAVES</t>
  </si>
  <si>
    <t>323.369.932-87</t>
  </si>
  <si>
    <t>P2 - PROCURADORES</t>
  </si>
  <si>
    <t>SECRETARIA DE ESTADO DE ARTICULAÇÃO MUNICIPAL E POLÍTICA URBANA</t>
  </si>
  <si>
    <t>ILAINE INÊS HENZ DIAS</t>
  </si>
  <si>
    <t>024.932.809-70</t>
  </si>
  <si>
    <t>SECRETARIA DE ESTADO DE AGRICULTURA PECUÁRIA E ABASTECIMENTO</t>
  </si>
  <si>
    <t>ALUIZIO NASCIMENTO DA SILVA</t>
  </si>
  <si>
    <t>161.900.091-15</t>
  </si>
  <si>
    <t>SECRETARIA DE ESTADO DA CULTURA</t>
  </si>
  <si>
    <t>SHERISSON BRUNO OLIVEIRA PINHEIRO</t>
  </si>
  <si>
    <t>055.487.734-10</t>
  </si>
  <si>
    <t>F1 - SECRETARIA DE ESTADO DA FAZENDA</t>
  </si>
  <si>
    <t>MARCO JORGE DE LIMA</t>
  </si>
  <si>
    <t>598.678.252-68</t>
  </si>
  <si>
    <t>F2 - EFETIVOS - FISCAIS/TÉCNICOS</t>
  </si>
  <si>
    <t>SECRETARIA DE ESTADO DE COMUNICAÇÃO SOCIAL</t>
  </si>
  <si>
    <t>RAIMUNDO WEBER ARAÚJO NEGREIROS JUNIOR</t>
  </si>
  <si>
    <t>320.287.922-72</t>
  </si>
  <si>
    <t>SECRETARIA DE ESTADO DE EDUCAÇÃO E DESPORTO</t>
  </si>
  <si>
    <t>06.092.354/0001-90</t>
  </si>
  <si>
    <t>LEILA SOARES DE SOUZA PERUSSOLO</t>
  </si>
  <si>
    <t>225.162.392-20</t>
  </si>
  <si>
    <t>SECRETARIA DE ESTADO DA INFRAESTRUTURA DO ESTADO DE RORAIMA</t>
  </si>
  <si>
    <t>EDILSON DAMIÃO LIMA</t>
  </si>
  <si>
    <t>595.380.582-91</t>
  </si>
  <si>
    <t>SECRETARIA DE ESTADO DE REPRESENTAÇÃO DO GOVERNO DE RORAIMA</t>
  </si>
  <si>
    <t>GERLANE BACCARIN</t>
  </si>
  <si>
    <t>446.234.022-15</t>
  </si>
  <si>
    <t>SECRETARIA ESTADUAL DE SAÚDE</t>
  </si>
  <si>
    <t>84.013.408/0001-98</t>
  </si>
  <si>
    <t>ANTÔNIO LEOCÁDIO VASCONCELOS FILHO</t>
  </si>
  <si>
    <t>053.627.503-30</t>
  </si>
  <si>
    <t>EFETIVOS MEDICOS LEITOS DE UTI</t>
  </si>
  <si>
    <t>84.013.408/0001-99</t>
  </si>
  <si>
    <t>ATIVO SAÚDE EFETIVOS MÉDICOS</t>
  </si>
  <si>
    <t>SECRETARIA DE ESTADO DE TRABALHO E BEM ESTAR SOCIAL</t>
  </si>
  <si>
    <t>TÂNIA SOARES DE SOUZA</t>
  </si>
  <si>
    <t>199.671.872-04</t>
  </si>
  <si>
    <t>SECRETARIA DE ESTADO DO ÍNDIO</t>
  </si>
  <si>
    <t>MARCELO DA SILVA PEREIRA</t>
  </si>
  <si>
    <t>604.008.892-34</t>
  </si>
  <si>
    <t>SECRETARIA DE ESTADO DE PLANEJAMENTO E DESENVOLVIMENTO</t>
  </si>
  <si>
    <t>EMERSON CARLOS BAÚ</t>
  </si>
  <si>
    <t>402.969.112-91</t>
  </si>
  <si>
    <t>SECRETARIA DE ESTADO DA GESTÃO ESTRATÉGICA E ADMINISTRAÇÃO</t>
  </si>
  <si>
    <t>BETÂNIA THOMÉ AVELINO</t>
  </si>
  <si>
    <t>512.835.654-04</t>
  </si>
  <si>
    <t>SECRETARIA DE ESTADO DE JUSTIÇA E CIDADANIA</t>
  </si>
  <si>
    <t>ANDRE FERNANDES FERREIRA</t>
  </si>
  <si>
    <t>798.174.832-15</t>
  </si>
  <si>
    <t>VICE-GOVERNADORIA</t>
  </si>
  <si>
    <t>FRUTUOSO LINS CAVALCANTE NETO</t>
  </si>
  <si>
    <t>519.343.294-87</t>
  </si>
  <si>
    <r>
      <t>Observação:</t>
    </r>
    <r>
      <rPr>
        <sz val="11"/>
        <color theme="1"/>
        <rFont val="Calibri"/>
        <charset val="134"/>
        <scheme val="minor"/>
      </rPr>
      <t xml:space="preserve"> </t>
    </r>
  </si>
  <si>
    <t>-</t>
  </si>
  <si>
    <t>GNA</t>
  </si>
  <si>
    <r>
      <rPr>
        <b/>
        <sz val="11"/>
        <color theme="1"/>
        <rFont val="Calibri"/>
        <charset val="134"/>
        <scheme val="minor"/>
      </rPr>
      <t>Observação:</t>
    </r>
    <r>
      <rPr>
        <sz val="11"/>
        <color theme="1"/>
        <rFont val="Calibri"/>
        <charset val="134"/>
        <scheme val="minor"/>
      </rPr>
      <t xml:space="preserve"> </t>
    </r>
  </si>
  <si>
    <t>INATIVOS/PENSIONISTAS</t>
  </si>
  <si>
    <t>SUPLEMENTAR</t>
  </si>
  <si>
    <t>ATUALIZAÇÃO MONETÁRIA</t>
  </si>
  <si>
    <t>POSTO /GRADUAÇÃO ACIMA</t>
  </si>
  <si>
    <t>NÃO</t>
  </si>
  <si>
    <r>
      <t>Observação:</t>
    </r>
    <r>
      <rPr>
        <sz val="11"/>
        <color theme="1"/>
        <rFont val="Calibri"/>
        <charset val="134"/>
        <scheme val="minor"/>
      </rPr>
      <t xml:space="preserve">  Os valores correspondentes à contribuição da cota segurado provenientes da fonte Universidade Estadual de Roraima, foram adimplidos em 26/10/2022, conforme comprovado pelo Boletim Diário de Arrecadação nº 180/2022.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</si>
</sst>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176" formatCode="_-* #,##0.00_-;\-* #,##0.00_-;_-* &quot;-&quot;??_-;_-@_-"/>
    <numFmt numFmtId="177" formatCode="_-&quot;R$&quot;* #,##0.00_-;\-&quot;R$&quot;* #,##0.00_-;_-&quot;R$&quot;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_-&quot;R$&quot;\ * #,##0.00_-;\-&quot;R$&quot;\ * #,##0.00_-;_-&quot;R$&quot;\ * &quot;-&quot;??_-;_-@_-"/>
    <numFmt numFmtId="181" formatCode="&quot;R$&quot;\ #,##0.00_);[Red]\(&quot;R$&quot;\ #,###.00\)"/>
  </numFmts>
  <fonts count="25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0"/>
      <color theme="1"/>
      <name val="Calibri"/>
      <charset val="134"/>
      <scheme val="minor"/>
    </font>
    <font>
      <sz val="10"/>
      <color rgb="FF000000"/>
      <name val="Calibri"/>
      <charset val="134"/>
      <scheme val="minor"/>
    </font>
    <font>
      <sz val="10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39991454817346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3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3" fillId="0" borderId="0" applyFont="0" applyFill="0" applyBorder="0" applyAlignment="0" applyProtection="0">
      <alignment vertical="center"/>
    </xf>
    <xf numFmtId="178" fontId="3" fillId="0" borderId="0" applyFont="0" applyFill="0" applyBorder="0" applyAlignment="0" applyProtection="0">
      <alignment vertical="center"/>
    </xf>
    <xf numFmtId="17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3" fillId="5" borderId="3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3" applyNumberFormat="0" applyFill="0" applyAlignment="0" applyProtection="0">
      <alignment vertical="center"/>
    </xf>
    <xf numFmtId="0" fontId="12" fillId="0" borderId="33" applyNumberFormat="0" applyFill="0" applyAlignment="0" applyProtection="0">
      <alignment vertical="center"/>
    </xf>
    <xf numFmtId="0" fontId="13" fillId="0" borderId="3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6" borderId="35" applyNumberFormat="0" applyAlignment="0" applyProtection="0">
      <alignment vertical="center"/>
    </xf>
    <xf numFmtId="0" fontId="15" fillId="7" borderId="36" applyNumberFormat="0" applyAlignment="0" applyProtection="0">
      <alignment vertical="center"/>
    </xf>
    <xf numFmtId="0" fontId="16" fillId="7" borderId="35" applyNumberFormat="0" applyAlignment="0" applyProtection="0">
      <alignment vertical="center"/>
    </xf>
    <xf numFmtId="0" fontId="17" fillId="8" borderId="37" applyNumberFormat="0" applyAlignment="0" applyProtection="0">
      <alignment vertical="center"/>
    </xf>
    <xf numFmtId="0" fontId="18" fillId="0" borderId="38" applyNumberFormat="0" applyFill="0" applyAlignment="0" applyProtection="0">
      <alignment vertical="center"/>
    </xf>
    <xf numFmtId="0" fontId="19" fillId="0" borderId="39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3" fillId="35" borderId="0" applyNumberFormat="0" applyBorder="0" applyAlignment="0" applyProtection="0">
      <alignment vertical="center"/>
    </xf>
    <xf numFmtId="0" fontId="0" fillId="0" borderId="0"/>
  </cellStyleXfs>
  <cellXfs count="113">
    <xf numFmtId="0" fontId="0" fillId="0" borderId="0" xfId="0"/>
    <xf numFmtId="0" fontId="0" fillId="0" borderId="0" xfId="0" applyAlignment="1">
      <alignment horizontal="center" vertical="center"/>
    </xf>
    <xf numFmtId="180" fontId="0" fillId="0" borderId="0" xfId="0" applyNumberFormat="1"/>
    <xf numFmtId="0" fontId="0" fillId="0" borderId="0" xfId="0" applyAlignment="1">
      <alignment horizontal="center"/>
    </xf>
    <xf numFmtId="0" fontId="1" fillId="2" borderId="1" xfId="49" applyFont="1" applyFill="1" applyBorder="1" applyAlignment="1">
      <alignment horizontal="center" vertical="center"/>
    </xf>
    <xf numFmtId="0" fontId="1" fillId="2" borderId="2" xfId="49" applyFont="1" applyFill="1" applyBorder="1" applyAlignment="1">
      <alignment horizontal="center" vertical="center"/>
    </xf>
    <xf numFmtId="180" fontId="1" fillId="2" borderId="2" xfId="49" applyNumberFormat="1" applyFont="1" applyFill="1" applyBorder="1" applyAlignment="1">
      <alignment horizontal="center" vertical="center"/>
    </xf>
    <xf numFmtId="0" fontId="2" fillId="2" borderId="3" xfId="49" applyFont="1" applyFill="1" applyBorder="1" applyAlignment="1">
      <alignment horizontal="center" vertical="center" wrapText="1"/>
    </xf>
    <xf numFmtId="0" fontId="2" fillId="2" borderId="4" xfId="49" applyFont="1" applyFill="1" applyBorder="1" applyAlignment="1">
      <alignment horizontal="center" vertical="center" wrapText="1"/>
    </xf>
    <xf numFmtId="0" fontId="2" fillId="2" borderId="5" xfId="49" applyFont="1" applyFill="1" applyBorder="1" applyAlignment="1">
      <alignment horizontal="center" vertical="center" wrapText="1"/>
    </xf>
    <xf numFmtId="180" fontId="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49" applyFont="1" applyFill="1" applyBorder="1" applyAlignment="1">
      <alignment horizontal="center" vertical="center" wrapText="1"/>
    </xf>
    <xf numFmtId="0" fontId="2" fillId="2" borderId="8" xfId="49" applyFont="1" applyFill="1" applyBorder="1" applyAlignment="1">
      <alignment horizontal="center" vertical="center" wrapText="1"/>
    </xf>
    <xf numFmtId="180" fontId="2" fillId="2" borderId="9" xfId="0" applyNumberFormat="1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3" fillId="0" borderId="10" xfId="49" applyFont="1" applyFill="1" applyBorder="1"/>
    <xf numFmtId="0" fontId="3" fillId="0" borderId="6" xfId="49" applyFont="1" applyFill="1" applyBorder="1" applyAlignment="1">
      <alignment horizontal="center" vertical="center"/>
    </xf>
    <xf numFmtId="0" fontId="3" fillId="0" borderId="6" xfId="49" applyFont="1" applyFill="1" applyBorder="1"/>
    <xf numFmtId="180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80" fontId="3" fillId="0" borderId="0" xfId="0" applyNumberFormat="1" applyFont="1" applyFill="1" applyAlignment="1">
      <alignment horizontal="right" vertical="center"/>
    </xf>
    <xf numFmtId="0" fontId="3" fillId="3" borderId="11" xfId="49" applyFont="1" applyFill="1" applyBorder="1"/>
    <xf numFmtId="0" fontId="3" fillId="0" borderId="12" xfId="49" applyFont="1" applyFill="1" applyBorder="1" applyAlignment="1">
      <alignment horizontal="center" vertical="center"/>
    </xf>
    <xf numFmtId="0" fontId="3" fillId="0" borderId="12" xfId="49" applyFont="1" applyFill="1" applyBorder="1"/>
    <xf numFmtId="180" fontId="3" fillId="0" borderId="12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180" fontId="3" fillId="0" borderId="12" xfId="0" applyNumberFormat="1" applyFont="1" applyFill="1" applyBorder="1" applyAlignment="1">
      <alignment vertical="center"/>
    </xf>
    <xf numFmtId="0" fontId="3" fillId="0" borderId="11" xfId="49" applyFont="1" applyFill="1" applyBorder="1"/>
    <xf numFmtId="180" fontId="3" fillId="0" borderId="0" xfId="0" applyNumberFormat="1" applyFont="1" applyFill="1" applyAlignment="1">
      <alignment vertical="center"/>
    </xf>
    <xf numFmtId="180" fontId="3" fillId="0" borderId="12" xfId="0" applyNumberFormat="1" applyFont="1" applyFill="1" applyBorder="1" applyAlignment="1">
      <alignment horizontal="center" vertical="center"/>
    </xf>
    <xf numFmtId="0" fontId="3" fillId="0" borderId="12" xfId="49" applyFont="1" applyFill="1" applyBorder="1" applyAlignment="1"/>
    <xf numFmtId="180" fontId="3" fillId="0" borderId="12" xfId="2" applyNumberFormat="1" applyFont="1" applyFill="1" applyBorder="1" applyAlignment="1">
      <alignment horizontal="center" vertical="center"/>
    </xf>
    <xf numFmtId="0" fontId="4" fillId="0" borderId="11" xfId="49" applyFont="1" applyFill="1" applyBorder="1" applyAlignment="1">
      <alignment vertical="center" wrapText="1"/>
    </xf>
    <xf numFmtId="0" fontId="3" fillId="0" borderId="12" xfId="49" applyFont="1" applyFill="1" applyBorder="1" applyAlignment="1">
      <alignment vertical="center"/>
    </xf>
    <xf numFmtId="0" fontId="3" fillId="0" borderId="12" xfId="49" applyFont="1" applyFill="1" applyBorder="1" applyAlignment="1">
      <alignment horizontal="left"/>
    </xf>
    <xf numFmtId="0" fontId="3" fillId="3" borderId="13" xfId="0" applyFont="1" applyFill="1" applyBorder="1"/>
    <xf numFmtId="180" fontId="3" fillId="0" borderId="12" xfId="0" applyNumberFormat="1" applyFont="1" applyBorder="1" applyAlignment="1">
      <alignment horizontal="center"/>
    </xf>
    <xf numFmtId="0" fontId="3" fillId="4" borderId="12" xfId="49" applyFont="1" applyFill="1" applyBorder="1"/>
    <xf numFmtId="0" fontId="3" fillId="0" borderId="12" xfId="0" applyFont="1" applyFill="1" applyBorder="1" applyAlignment="1">
      <alignment horizontal="center" vertical="center"/>
    </xf>
    <xf numFmtId="0" fontId="5" fillId="0" borderId="12" xfId="49" applyFont="1" applyFill="1" applyBorder="1"/>
    <xf numFmtId="0" fontId="4" fillId="0" borderId="14" xfId="49" applyFont="1" applyFill="1" applyBorder="1" applyAlignment="1">
      <alignment vertical="center" wrapText="1"/>
    </xf>
    <xf numFmtId="0" fontId="3" fillId="0" borderId="9" xfId="49" applyFont="1" applyFill="1" applyBorder="1" applyAlignment="1">
      <alignment horizontal="center" vertical="center"/>
    </xf>
    <xf numFmtId="0" fontId="3" fillId="0" borderId="9" xfId="49" applyFont="1" applyFill="1" applyBorder="1"/>
    <xf numFmtId="180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5" xfId="0" applyFont="1" applyFill="1" applyBorder="1" applyAlignment="1">
      <alignment horizontal="left" vertical="top" wrapText="1"/>
    </xf>
    <xf numFmtId="0" fontId="2" fillId="0" borderId="16" xfId="0" applyFont="1" applyFill="1" applyBorder="1" applyAlignment="1">
      <alignment horizontal="left" vertical="top" wrapText="1"/>
    </xf>
    <xf numFmtId="0" fontId="0" fillId="0" borderId="17" xfId="0" applyFont="1" applyFill="1" applyBorder="1" applyAlignment="1">
      <alignment horizontal="left" vertical="top" wrapText="1"/>
    </xf>
    <xf numFmtId="0" fontId="0" fillId="0" borderId="18" xfId="0" applyFont="1" applyFill="1" applyBorder="1" applyAlignment="1">
      <alignment horizontal="left" vertical="top" wrapText="1"/>
    </xf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/>
    </xf>
    <xf numFmtId="180" fontId="0" fillId="0" borderId="0" xfId="0" applyNumberFormat="1" applyFill="1"/>
    <xf numFmtId="181" fontId="0" fillId="0" borderId="0" xfId="0" applyNumberFormat="1" applyFill="1" applyAlignment="1">
      <alignment horizontal="center"/>
    </xf>
    <xf numFmtId="181" fontId="0" fillId="0" borderId="0" xfId="0" applyNumberFormat="1" applyAlignment="1">
      <alignment horizontal="center"/>
    </xf>
    <xf numFmtId="0" fontId="1" fillId="2" borderId="19" xfId="49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2" xfId="0" applyNumberFormat="1" applyFont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 wrapText="1"/>
    </xf>
    <xf numFmtId="0" fontId="3" fillId="0" borderId="24" xfId="49" applyFont="1" applyFill="1" applyBorder="1" applyAlignment="1">
      <alignment horizontal="center" vertical="center"/>
    </xf>
    <xf numFmtId="177" fontId="3" fillId="0" borderId="22" xfId="0" applyNumberFormat="1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6" xfId="0" applyFont="1" applyFill="1" applyBorder="1" applyAlignment="1">
      <alignment horizontal="left" vertical="top" wrapText="1"/>
    </xf>
    <xf numFmtId="0" fontId="0" fillId="0" borderId="27" xfId="0" applyFont="1" applyFill="1" applyBorder="1" applyAlignment="1">
      <alignment horizontal="left" vertical="top" wrapText="1"/>
    </xf>
    <xf numFmtId="177" fontId="0" fillId="0" borderId="0" xfId="0" applyNumberFormat="1" applyFill="1" applyAlignment="1">
      <alignment horizontal="center"/>
    </xf>
    <xf numFmtId="0" fontId="0" fillId="0" borderId="0" xfId="0" applyFill="1"/>
    <xf numFmtId="177" fontId="3" fillId="0" borderId="12" xfId="0" applyNumberFormat="1" applyFont="1" applyFill="1" applyBorder="1" applyAlignment="1">
      <alignment horizontal="center"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12" xfId="2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/>
    </xf>
    <xf numFmtId="177" fontId="3" fillId="0" borderId="12" xfId="0" applyNumberFormat="1" applyFont="1" applyFill="1" applyBorder="1" applyAlignment="1">
      <alignment horizontal="center"/>
    </xf>
    <xf numFmtId="177" fontId="4" fillId="0" borderId="0" xfId="2" applyFont="1" applyFill="1"/>
    <xf numFmtId="177" fontId="4" fillId="0" borderId="12" xfId="2" applyFont="1" applyFill="1" applyBorder="1"/>
    <xf numFmtId="0" fontId="3" fillId="0" borderId="13" xfId="0" applyFont="1" applyFill="1" applyBorder="1"/>
    <xf numFmtId="177" fontId="3" fillId="0" borderId="12" xfId="0" applyNumberFormat="1" applyFont="1" applyFill="1" applyBorder="1"/>
    <xf numFmtId="0" fontId="3" fillId="0" borderId="9" xfId="0" applyFont="1" applyFill="1" applyBorder="1" applyAlignment="1">
      <alignment horizontal="center"/>
    </xf>
    <xf numFmtId="177" fontId="3" fillId="0" borderId="9" xfId="0" applyNumberFormat="1" applyFont="1" applyFill="1" applyBorder="1" applyAlignment="1">
      <alignment horizontal="center" vertical="center"/>
    </xf>
    <xf numFmtId="177" fontId="3" fillId="0" borderId="22" xfId="0" applyNumberFormat="1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/>
    </xf>
    <xf numFmtId="177" fontId="3" fillId="0" borderId="0" xfId="2" applyFont="1" applyFill="1" applyBorder="1" applyAlignment="1">
      <alignment horizontal="center" vertical="center"/>
    </xf>
    <xf numFmtId="0" fontId="3" fillId="0" borderId="22" xfId="0" applyNumberFormat="1" applyFont="1" applyFill="1" applyBorder="1" applyAlignment="1">
      <alignment horizontal="center"/>
    </xf>
    <xf numFmtId="0" fontId="3" fillId="0" borderId="25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/>
    </xf>
    <xf numFmtId="4" fontId="0" fillId="0" borderId="0" xfId="0" applyNumberFormat="1" applyFill="1"/>
    <xf numFmtId="177" fontId="0" fillId="0" borderId="0" xfId="0" applyNumberFormat="1" applyFill="1"/>
    <xf numFmtId="177" fontId="0" fillId="0" borderId="0" xfId="0" applyNumberFormat="1" applyFill="1" applyAlignment="1">
      <alignment horizontal="center" vertical="center"/>
    </xf>
    <xf numFmtId="0" fontId="3" fillId="0" borderId="28" xfId="49" applyFont="1" applyFill="1" applyBorder="1"/>
    <xf numFmtId="0" fontId="3" fillId="0" borderId="29" xfId="49" applyFont="1" applyFill="1" applyBorder="1" applyAlignment="1">
      <alignment horizontal="center" vertical="center"/>
    </xf>
    <xf numFmtId="0" fontId="3" fillId="0" borderId="29" xfId="49" applyFont="1" applyFill="1" applyBorder="1"/>
    <xf numFmtId="177" fontId="3" fillId="0" borderId="29" xfId="0" applyNumberFormat="1" applyFont="1" applyFill="1" applyBorder="1" applyAlignment="1">
      <alignment vertical="center"/>
    </xf>
    <xf numFmtId="0" fontId="3" fillId="0" borderId="29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177" fontId="3" fillId="0" borderId="9" xfId="0" applyNumberFormat="1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left" vertical="top" wrapText="1"/>
    </xf>
    <xf numFmtId="177" fontId="0" fillId="0" borderId="0" xfId="0" applyNumberFormat="1"/>
    <xf numFmtId="176" fontId="0" fillId="0" borderId="0" xfId="1" applyFont="1" applyAlignment="1"/>
    <xf numFmtId="4" fontId="0" fillId="0" borderId="0" xfId="0" applyNumberFormat="1"/>
    <xf numFmtId="0" fontId="3" fillId="0" borderId="30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5" fillId="0" borderId="23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left" vertical="top" wrapText="1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6.xml"/><Relationship Id="rId8" Type="http://schemas.openxmlformats.org/officeDocument/2006/relationships/externalLink" Target="externalLinks/externalLink5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6" Type="http://schemas.openxmlformats.org/officeDocument/2006/relationships/sharedStrings" Target="sharedStrings.xml"/><Relationship Id="rId35" Type="http://schemas.openxmlformats.org/officeDocument/2006/relationships/styles" Target="styles.xml"/><Relationship Id="rId34" Type="http://schemas.openxmlformats.org/officeDocument/2006/relationships/theme" Target="theme/theme1.xml"/><Relationship Id="rId33" Type="http://schemas.openxmlformats.org/officeDocument/2006/relationships/externalLink" Target="externalLinks/externalLink30.xml"/><Relationship Id="rId32" Type="http://schemas.openxmlformats.org/officeDocument/2006/relationships/externalLink" Target="externalLinks/externalLink29.xml"/><Relationship Id="rId31" Type="http://schemas.openxmlformats.org/officeDocument/2006/relationships/externalLink" Target="externalLinks/externalLink28.xml"/><Relationship Id="rId30" Type="http://schemas.openxmlformats.org/officeDocument/2006/relationships/externalLink" Target="externalLinks/externalLink2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26.xml"/><Relationship Id="rId28" Type="http://schemas.openxmlformats.org/officeDocument/2006/relationships/externalLink" Target="externalLinks/externalLink25.xml"/><Relationship Id="rId27" Type="http://schemas.openxmlformats.org/officeDocument/2006/relationships/externalLink" Target="externalLinks/externalLink24.xml"/><Relationship Id="rId26" Type="http://schemas.openxmlformats.org/officeDocument/2006/relationships/externalLink" Target="externalLinks/externalLink23.xml"/><Relationship Id="rId25" Type="http://schemas.openxmlformats.org/officeDocument/2006/relationships/externalLink" Target="externalLinks/externalLink22.xml"/><Relationship Id="rId24" Type="http://schemas.openxmlformats.org/officeDocument/2006/relationships/externalLink" Target="externalLinks/externalLink21.xml"/><Relationship Id="rId23" Type="http://schemas.openxmlformats.org/officeDocument/2006/relationships/externalLink" Target="externalLinks/externalLink20.xml"/><Relationship Id="rId22" Type="http://schemas.openxmlformats.org/officeDocument/2006/relationships/externalLink" Target="externalLinks/externalLink19.xml"/><Relationship Id="rId21" Type="http://schemas.openxmlformats.org/officeDocument/2006/relationships/externalLink" Target="externalLinks/externalLink18.xml"/><Relationship Id="rId20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6.xml"/><Relationship Id="rId18" Type="http://schemas.openxmlformats.org/officeDocument/2006/relationships/externalLink" Target="externalLinks/externalLink15.xml"/><Relationship Id="rId17" Type="http://schemas.openxmlformats.org/officeDocument/2006/relationships/externalLink" Target="externalLinks/externalLink14.xml"/><Relationship Id="rId16" Type="http://schemas.openxmlformats.org/officeDocument/2006/relationships/externalLink" Target="externalLinks/externalLink13.xml"/><Relationship Id="rId15" Type="http://schemas.openxmlformats.org/officeDocument/2006/relationships/externalLink" Target="externalLinks/externalLink12.xml"/><Relationship Id="rId14" Type="http://schemas.openxmlformats.org/officeDocument/2006/relationships/externalLink" Target="externalLinks/externalLink11.xml"/><Relationship Id="rId13" Type="http://schemas.openxmlformats.org/officeDocument/2006/relationships/externalLink" Target="externalLinks/externalLink10.xml"/><Relationship Id="rId12" Type="http://schemas.openxmlformats.org/officeDocument/2006/relationships/externalLink" Target="externalLinks/externalLink9.xml"/><Relationship Id="rId11" Type="http://schemas.openxmlformats.org/officeDocument/2006/relationships/externalLink" Target="externalLinks/externalLink8.xml"/><Relationship Id="rId10" Type="http://schemas.openxmlformats.org/officeDocument/2006/relationships/externalLink" Target="externalLinks/externalLink7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TJ\2021\RELATORIO%20ARRECADA&#199;&#195;O%20TJ%20RR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1%20-%20SECRETARIA%20DE%20EST.%20SEGURAN&#199;A%20PUBLICA\RELATORIO%20ARRECADA&#199;&#195;O%20SECRETARIA%20DE%20EST.%20SEGURAN&#199;A%20PUBLICA%20%20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3%20-%20SESP%20-%20POLICIAIS%20-%20DELEGADOS\RELATORIO%20ARRECADA&#199;&#195;O%20SECRETARIA%20DE%20EST.%20SEGURAN&#199;A%20PUBLICA%20%202021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4%20-%20SESP%20-%20POLICIAIS%20-%20DEMAIS%20CARREIRAS\RELATORIO%20ARRECADA&#199;&#195;O%20SECRETARIA%20DE%20EST.%20SEGURAN&#199;A%20PUBLICA%20S4%20-%202021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P1%20-%20PROCURADORIA%20GERAL%20DO%20ESTADO\RELATORIO%20ARRECADA&#199;&#195;O%20PROCURADORIA%20GERAL%20DE%20ESTADO-P1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P2%20-%20PROGE%20-%20PROCURADORES\RELATORIO%20ARRECADA&#199;&#195;O%20PROCURADORES%20-P2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ECRETARIA%20DE%20EST.%20ARTICUL.%20MUNIC.%20E%20POLITR.%20URBANA\RELATORIO%20ARRECADA&#199;&#195;O%20SECRETARIA%20DE%20EST.%20ARTICUL.%20MUNIC.%20E%20POLITR.%20URBANA%20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ECRETARIA%20DE%20EST.%20DA%20AGRIC.%20PECU&#193;RIA%20E%20ABAST\RELATORIO%20ARRECADA&#199;&#195;O%20SECRETARIA%20DE%20EST.%20DA%20AGRIC.%20PECU&#193;RIA%20E%20ABAST.%20%20202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ECRETARIA%20DE%20EST.%20DA%20CULTURA\RELATORIO%20ARRECADA&#199;&#195;O%20SECRETARIA%20DE%20EST.%20DA%20CULTURA%202021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F1%20-%20SEFAZ%20-%20EFETIVOS\RELATORIO%20ARRECADA&#199;&#195;O%20SECRETARIA%20DE%20EST.%20DA%20FAZENDA%20-%20F1%20202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F2%20-%20SEFAZ%20-%20FISCAIS%20E%20TECNICOS\RELATORIO%20ARRECADA&#199;&#195;O%20SECRETARIA%20DE%20EST.%20DA%20FAZENDA-F2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DPE\2021\RELATORIO%20ARRECADA&#199;&#195;O%20DPE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ECRETARIA%20DE%20EST.%20COMUNICA&#199;&#195;O%20SOCIAL\RELATORIO%20ARRECADA&#199;&#195;O%20SECRETARIA%20DE%20EST.%20COMUNICA&#199;&#195;O%20SOCIAL%202021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ECRETARIA%20DE%20EST.%20DE%20EDUCA&#199;&#195;O\RELATORIO%20ARRECADA&#199;&#195;O%20SEED%20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ECRETARIA%20DE%20EST.%20DE%20REPRESENTA&#199;&#195;O%20DO%20GOVERNO%20RR\RELATORIO%20ARRECADA&#199;&#195;O%20SECRETARIA%20DE%20EST.%20DE%20REPRESENT.%20DO%20GOVERNO%20RR%2020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Q:\4. DIFIC\4. RELAT&#211;RIO MENSAL DE ARRECADA&#199;&#195;O\SESAU\2021\RELATORIO ARRECADA&#199;&#195;O SESAU RR (1)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ECRETARIA%20DE%20EST.%20DO%20TRABALHO%20E%20BEM%20ESTAR%20SOCIAL\RELATORIO%20ARRECADA&#199;&#195;O%20SECRETARIA%20DE%20EST.%20DO%20TRABALHO%20E%20BEM%20ESTAR%20SOCIAL%202021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ECRETARIA%20DE%20EST.%20%20DO%20&#205;NDIO\RELATORIO%20ARRECADA&#199;&#195;O%20SECRETARIA%20DE%20ESTADO%20DO%20&#205;NDIO%202021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ECRETARIA%20DE%20EST.%20DO%20PLANEJAMENTO%20E%20DESENVOLV\RELATORIO%20ARRECADA&#199;&#195;O%20SECRETARIA%20DE%20EST.%20DO%20PLANEJAMENTO%20E%20DESENVOLVIMENTO%20RR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ECRETARIA%20DE%20EST.%20GEST&#195;O%20ESTRAT.%20E%20ADMINISTRA&#199;&#195;O\RELATORIO%20ARRECADA&#199;&#195;O%20SECRETARIA%20DE%20EST.%20GEST&#195;O%20ESTRUT.%20E%20ADMINISTRA&#199;&#195;O%20%202021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SECRETARIA%20DE%20EST.%20JUSTI&#199;A%20E%20CIDADANIA\RELATORIO%20ARRECADA&#199;&#195;O%20SECRETARIA%20DE%20EST.%20JUSTI&#199;A%20E%20CIDADANIA%20RR%20%202021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VICE-GOVERNADORIA\RELATORIO%20ARRECADA&#199;&#195;O%20VICE-GOVERNADORIA%20RR%202021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DETRAN\2021\RELATORIO%20ARRECADA&#199;&#195;O%20DETRAN%202021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MPE\2021\RELATORIO%20ARRECADA&#199;&#195;O%20MPE%20R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ALE\2021\RELATORIO%20ARRECADA&#199;&#195;O%20ALERR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ADERR\2021\RELATORIO%20ARRECADA&#199;&#195;O%20ADERR%202021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CASA%20CIVIL\RELATORIO%20ARRECADA&#199;&#195;O%20CASA%20CIVIL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COMISS&#195;O%20PERMANENTE%20DE%20LICITA&#199;&#195;O\RELATORIO%20ARRECADA&#199;&#195;O%20COMISS&#195;O%20GERAL%20DE%20LICITA&#199;&#195;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CONTROLADORIA%20GERAL%20DO%20ESTADO\RELATORIO%20ARRECADA&#199;&#195;O%20CONTROLADORIA%20GERAL%20DO%20ESTADO%20RR%20202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4.%20DIFIC\4.%20RELAT&#211;RIO%20MENSAL%20DE%20ARRECADA&#199;&#195;O\GOVERNO\2021\OUVIDORIA%20GERAL%20DO%20ESTADO%20DE%20RORAIMA\RELATORIO%20ARRECADA&#199;&#195;O%20OUVIDORIA%20GERAL%20DO%20ESTADO%20DE%20RR%20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532602.72</v>
          </cell>
        </row>
        <row r="15">
          <cell r="D15">
            <v>677858.11</v>
          </cell>
        </row>
        <row r="21">
          <cell r="B21">
            <v>11284.75</v>
          </cell>
        </row>
        <row r="26">
          <cell r="B26">
            <v>2803.07</v>
          </cell>
        </row>
        <row r="31">
          <cell r="B31">
            <v>474680.54</v>
          </cell>
        </row>
        <row r="31">
          <cell r="D31">
            <v>604138.22</v>
          </cell>
        </row>
      </sheetData>
      <sheetData sheetId="9"/>
      <sheetData sheetId="10"/>
      <sheetData sheetId="1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9776.75</v>
          </cell>
        </row>
        <row r="15">
          <cell r="D15">
            <v>12887.51</v>
          </cell>
        </row>
        <row r="26">
          <cell r="B26">
            <v>5317.11</v>
          </cell>
        </row>
        <row r="26">
          <cell r="D26">
            <v>7008.91</v>
          </cell>
        </row>
      </sheetData>
      <sheetData sheetId="9"/>
      <sheetData sheetId="10"/>
      <sheetData sheetId="1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ho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182256.22</v>
          </cell>
        </row>
        <row r="15">
          <cell r="D15">
            <v>240247.11</v>
          </cell>
        </row>
        <row r="26">
          <cell r="B26">
            <v>6020.92</v>
          </cell>
        </row>
        <row r="26">
          <cell r="D26">
            <v>7936.68</v>
          </cell>
        </row>
      </sheetData>
      <sheetData sheetId="9"/>
      <sheetData sheetId="10"/>
      <sheetData sheetId="1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727774.75</v>
          </cell>
        </row>
        <row r="15">
          <cell r="D15">
            <v>959342.27</v>
          </cell>
        </row>
        <row r="21">
          <cell r="B21">
            <v>22532.07</v>
          </cell>
        </row>
        <row r="21">
          <cell r="D21">
            <v>29701.46</v>
          </cell>
        </row>
        <row r="26">
          <cell r="B26">
            <v>79297.23</v>
          </cell>
        </row>
        <row r="26">
          <cell r="D26">
            <v>104528.45</v>
          </cell>
        </row>
        <row r="32">
          <cell r="B32">
            <v>1041.12</v>
          </cell>
        </row>
        <row r="32">
          <cell r="D32">
            <v>1372.39</v>
          </cell>
        </row>
      </sheetData>
      <sheetData sheetId="9"/>
      <sheetData sheetId="10"/>
      <sheetData sheetId="1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10730.99</v>
          </cell>
        </row>
        <row r="15">
          <cell r="D15">
            <v>14145.38</v>
          </cell>
        </row>
        <row r="26">
          <cell r="B26">
            <v>6551.07</v>
          </cell>
        </row>
        <row r="26">
          <cell r="D26">
            <v>8635.49</v>
          </cell>
        </row>
      </sheetData>
      <sheetData sheetId="9"/>
      <sheetData sheetId="10"/>
      <sheetData sheetId="1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 "/>
      <sheetName val="mar"/>
      <sheetName val="abr"/>
      <sheetName val="maio"/>
      <sheetName val="junho"/>
      <sheetName val="Julho"/>
      <sheetName val="agost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35026.5</v>
          </cell>
        </row>
        <row r="15">
          <cell r="D15">
            <v>46171.3</v>
          </cell>
        </row>
        <row r="26">
          <cell r="B26">
            <v>98450.76</v>
          </cell>
        </row>
        <row r="26">
          <cell r="D26">
            <v>129776.06</v>
          </cell>
        </row>
      </sheetData>
      <sheetData sheetId="9"/>
      <sheetData sheetId="10"/>
      <sheetData sheetId="1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2218.45</v>
          </cell>
        </row>
        <row r="15">
          <cell r="D15">
            <v>2924.32</v>
          </cell>
        </row>
        <row r="26">
          <cell r="B26">
            <v>1722.5</v>
          </cell>
        </row>
        <row r="26">
          <cell r="D26">
            <v>2270.57</v>
          </cell>
        </row>
      </sheetData>
      <sheetData sheetId="9"/>
      <sheetData sheetId="10"/>
      <sheetData sheetId="11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37784.92</v>
          </cell>
        </row>
        <row r="15">
          <cell r="D15">
            <v>49807.54</v>
          </cell>
        </row>
        <row r="21">
          <cell r="B21">
            <v>885.69</v>
          </cell>
        </row>
        <row r="21">
          <cell r="D21">
            <v>1167.5</v>
          </cell>
        </row>
        <row r="26">
          <cell r="B26">
            <v>69585.1</v>
          </cell>
        </row>
        <row r="26">
          <cell r="D26">
            <v>91725.7</v>
          </cell>
        </row>
        <row r="32">
          <cell r="B32">
            <v>748.03</v>
          </cell>
        </row>
        <row r="32">
          <cell r="D32">
            <v>986.04</v>
          </cell>
        </row>
      </sheetData>
      <sheetData sheetId="9"/>
      <sheetData sheetId="10"/>
      <sheetData sheetId="11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4698.44</v>
          </cell>
        </row>
        <row r="15">
          <cell r="D15">
            <v>6193.39</v>
          </cell>
        </row>
        <row r="26">
          <cell r="B26">
            <v>2485.92</v>
          </cell>
        </row>
        <row r="26">
          <cell r="D26">
            <v>3276.89</v>
          </cell>
        </row>
      </sheetData>
      <sheetData sheetId="9"/>
      <sheetData sheetId="10"/>
      <sheetData sheetId="11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19978.48</v>
          </cell>
        </row>
        <row r="15">
          <cell r="D15">
            <v>26335.31</v>
          </cell>
        </row>
        <row r="21">
          <cell r="B21">
            <v>495.65</v>
          </cell>
        </row>
        <row r="21">
          <cell r="D21">
            <v>653.36</v>
          </cell>
        </row>
        <row r="26">
          <cell r="B26">
            <v>12707.42</v>
          </cell>
        </row>
        <row r="26">
          <cell r="D26">
            <v>16750.63</v>
          </cell>
        </row>
        <row r="32">
          <cell r="B32">
            <v>1100.13</v>
          </cell>
        </row>
        <row r="32">
          <cell r="D32">
            <v>1450.17</v>
          </cell>
        </row>
      </sheetData>
      <sheetData sheetId="9"/>
      <sheetData sheetId="10"/>
      <sheetData sheetId="11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133928.46</v>
          </cell>
        </row>
        <row r="15">
          <cell r="D15">
            <v>176542.04</v>
          </cell>
        </row>
        <row r="26">
          <cell r="B26">
            <v>103716.9</v>
          </cell>
        </row>
        <row r="26">
          <cell r="D26">
            <v>136717.81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89329.24</v>
          </cell>
        </row>
        <row r="15">
          <cell r="D15">
            <v>117752.49</v>
          </cell>
        </row>
        <row r="26">
          <cell r="B26">
            <v>73926.12</v>
          </cell>
        </row>
        <row r="26">
          <cell r="D26">
            <v>97448.55</v>
          </cell>
        </row>
      </sheetData>
      <sheetData sheetId="9"/>
      <sheetData sheetId="10"/>
      <sheetData sheetId="11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4562.99</v>
          </cell>
        </row>
        <row r="15">
          <cell r="D15">
            <v>6014.84</v>
          </cell>
        </row>
        <row r="26">
          <cell r="B26">
            <v>9042.62</v>
          </cell>
        </row>
        <row r="26">
          <cell r="D26">
            <v>11919.8</v>
          </cell>
        </row>
      </sheetData>
      <sheetData sheetId="9"/>
      <sheetData sheetId="10"/>
      <sheetData sheetId="11"/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n - retificado"/>
      <sheetName val="Julho"/>
      <sheetName val="AGOSTO"/>
      <sheetName val="SETEMBRO"/>
      <sheetName val="OUTUBRO"/>
      <sheetName val="NOVEMBRO"/>
      <sheetName val="DEZEMB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B15">
            <v>2290015.27</v>
          </cell>
        </row>
        <row r="15">
          <cell r="D15">
            <v>3018524.5</v>
          </cell>
        </row>
        <row r="21">
          <cell r="B21">
            <v>33319.15</v>
          </cell>
        </row>
        <row r="21">
          <cell r="D21">
            <v>43920.68</v>
          </cell>
        </row>
        <row r="26">
          <cell r="B26">
            <v>707327.65</v>
          </cell>
        </row>
        <row r="26">
          <cell r="D26">
            <v>932354.43</v>
          </cell>
        </row>
        <row r="32">
          <cell r="B32">
            <v>2134.25</v>
          </cell>
        </row>
        <row r="32">
          <cell r="D32">
            <v>2813.33</v>
          </cell>
        </row>
      </sheetData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4622.6</v>
          </cell>
        </row>
        <row r="15">
          <cell r="D15">
            <v>6093.43</v>
          </cell>
        </row>
        <row r="26">
          <cell r="B26">
            <v>1711.85</v>
          </cell>
        </row>
        <row r="26">
          <cell r="D26">
            <v>2256.51</v>
          </cell>
        </row>
      </sheetData>
      <sheetData sheetId="9"/>
      <sheetData sheetId="10"/>
      <sheetData sheetId="11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389410.91</v>
          </cell>
        </row>
        <row r="15">
          <cell r="D15">
            <v>513315.52</v>
          </cell>
        </row>
        <row r="20">
          <cell r="B20">
            <v>6775.61</v>
          </cell>
        </row>
        <row r="20">
          <cell r="D20">
            <v>8931.49</v>
          </cell>
        </row>
        <row r="30">
          <cell r="B30">
            <v>24.7</v>
          </cell>
        </row>
        <row r="30">
          <cell r="D30">
            <v>31.43</v>
          </cell>
        </row>
        <row r="35">
          <cell r="B35">
            <v>1091291.73</v>
          </cell>
        </row>
        <row r="35">
          <cell r="D35">
            <v>1438514.72</v>
          </cell>
        </row>
        <row r="40">
          <cell r="B40">
            <v>1123.06</v>
          </cell>
        </row>
        <row r="40">
          <cell r="D40">
            <v>1480.41</v>
          </cell>
        </row>
        <row r="45">
          <cell r="B45">
            <v>38.87</v>
          </cell>
        </row>
        <row r="45">
          <cell r="D45">
            <v>49.48</v>
          </cell>
        </row>
        <row r="50">
          <cell r="B50">
            <v>599.15</v>
          </cell>
        </row>
        <row r="50">
          <cell r="D50">
            <v>762.56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89679.53</v>
          </cell>
        </row>
        <row r="15">
          <cell r="D15">
            <v>118175.38</v>
          </cell>
        </row>
        <row r="21">
          <cell r="B21">
            <v>1234.32</v>
          </cell>
        </row>
        <row r="21">
          <cell r="D21">
            <v>1627.08</v>
          </cell>
        </row>
        <row r="26">
          <cell r="B26">
            <v>62392.48</v>
          </cell>
        </row>
        <row r="26">
          <cell r="D26">
            <v>82226.26</v>
          </cell>
        </row>
        <row r="32">
          <cell r="B32">
            <v>301.17</v>
          </cell>
        </row>
        <row r="32">
          <cell r="D32">
            <v>396.99</v>
          </cell>
        </row>
      </sheetData>
      <sheetData sheetId="9"/>
      <sheetData sheetId="10"/>
      <sheetData sheetId="11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3055.54</v>
          </cell>
        </row>
        <row r="15">
          <cell r="D15">
            <v>4027.77</v>
          </cell>
        </row>
        <row r="26">
          <cell r="B26">
            <v>1697.35</v>
          </cell>
        </row>
        <row r="26">
          <cell r="D26">
            <v>2237.43</v>
          </cell>
        </row>
      </sheetData>
      <sheetData sheetId="9"/>
      <sheetData sheetId="10"/>
      <sheetData sheetId="11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16188.34</v>
          </cell>
        </row>
        <row r="15">
          <cell r="D15">
            <v>21339.18</v>
          </cell>
        </row>
        <row r="26">
          <cell r="B26">
            <v>31101.54</v>
          </cell>
        </row>
        <row r="26">
          <cell r="D26">
            <v>40997.47</v>
          </cell>
        </row>
      </sheetData>
      <sheetData sheetId="9"/>
      <sheetData sheetId="10"/>
      <sheetData sheetId="11"/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56389.54</v>
          </cell>
        </row>
        <row r="15">
          <cell r="D15">
            <v>74286.87</v>
          </cell>
        </row>
        <row r="26">
          <cell r="B26">
            <v>59067.32</v>
          </cell>
        </row>
        <row r="26">
          <cell r="D26">
            <v>77861.47</v>
          </cell>
        </row>
      </sheetData>
      <sheetData sheetId="9"/>
      <sheetData sheetId="10"/>
      <sheetData sheetId="11"/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2413.2</v>
          </cell>
        </row>
        <row r="15">
          <cell r="D15">
            <v>3181.03</v>
          </cell>
        </row>
        <row r="26">
          <cell r="B26">
            <v>172517.08</v>
          </cell>
        </row>
        <row r="26">
          <cell r="D26">
            <v>227410.45</v>
          </cell>
        </row>
      </sheetData>
      <sheetData sheetId="9"/>
      <sheetData sheetId="10"/>
      <sheetData sheetId="11"/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473.13</v>
          </cell>
        </row>
        <row r="15">
          <cell r="D15">
            <v>623.67</v>
          </cell>
        </row>
        <row r="26">
          <cell r="B26">
            <v>1694.06</v>
          </cell>
        </row>
        <row r="26">
          <cell r="D26">
            <v>2233.08</v>
          </cell>
        </row>
      </sheetData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n (retif.)"/>
      <sheetName val="SUPLEM (JUN)"/>
      <sheetName val="JUL"/>
      <sheetName val="AGO"/>
      <sheetName val="SET"/>
      <sheetName val="SET (2)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5">
          <cell r="B15">
            <v>62271.82</v>
          </cell>
        </row>
        <row r="15">
          <cell r="D15">
            <v>82085.86</v>
          </cell>
        </row>
        <row r="31">
          <cell r="B31">
            <v>57392.99</v>
          </cell>
        </row>
        <row r="31">
          <cell r="D31">
            <v>75654.62</v>
          </cell>
        </row>
      </sheetData>
      <sheetData sheetId="11"/>
      <sheetData sheetId="12"/>
      <sheetData sheetId="13"/>
      <sheetData sheetId="14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0">
          <cell r="B20">
            <v>12382.52</v>
          </cell>
        </row>
        <row r="25">
          <cell r="B25">
            <v>2451.99</v>
          </cell>
        </row>
      </sheetData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32660.76</v>
          </cell>
        </row>
        <row r="15">
          <cell r="D15">
            <v>43052.87</v>
          </cell>
        </row>
        <row r="26">
          <cell r="B26">
            <v>62251.32</v>
          </cell>
        </row>
        <row r="26">
          <cell r="D26">
            <v>82058.74</v>
          </cell>
        </row>
      </sheetData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"/>
      <sheetName val="jul"/>
      <sheetName val="AG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10562.82</v>
          </cell>
        </row>
        <row r="15">
          <cell r="D15">
            <v>13923.71</v>
          </cell>
        </row>
        <row r="26">
          <cell r="B26">
            <v>118260.35</v>
          </cell>
        </row>
        <row r="26">
          <cell r="D26">
            <v>155888.91</v>
          </cell>
        </row>
      </sheetData>
      <sheetData sheetId="9"/>
      <sheetData sheetId="10"/>
      <sheetData sheetId="1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ho"/>
      <sheetName val="julho"/>
      <sheetName val="agost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4974.62</v>
          </cell>
        </row>
        <row r="15">
          <cell r="D15">
            <v>6557.48</v>
          </cell>
        </row>
        <row r="26">
          <cell r="B26">
            <v>4779.35</v>
          </cell>
        </row>
        <row r="26">
          <cell r="D26">
            <v>6300.05</v>
          </cell>
        </row>
      </sheetData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HO"/>
      <sheetName val="JULHO"/>
      <sheetName val="AGOST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3967.86</v>
          </cell>
        </row>
        <row r="15">
          <cell r="D15">
            <v>5230.35</v>
          </cell>
        </row>
        <row r="26">
          <cell r="B26">
            <v>2655.53</v>
          </cell>
        </row>
        <row r="26">
          <cell r="D26">
            <v>3500.45</v>
          </cell>
        </row>
      </sheetData>
      <sheetData sheetId="9"/>
      <sheetData sheetId="10"/>
      <sheetData sheetId="1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ho"/>
      <sheetName val="julho"/>
      <sheetName val="agost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7593.14</v>
          </cell>
        </row>
        <row r="15">
          <cell r="D15">
            <v>10009.13</v>
          </cell>
        </row>
        <row r="26">
          <cell r="B26">
            <v>4084.1</v>
          </cell>
        </row>
        <row r="26">
          <cell r="D26">
            <v>5383.58</v>
          </cell>
        </row>
      </sheetData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jan"/>
      <sheetName val="fev"/>
      <sheetName val="mar"/>
      <sheetName val="abr"/>
      <sheetName val="maio"/>
      <sheetName val="junho"/>
      <sheetName val="julho"/>
      <sheetName val="agosto"/>
      <sheetName val="SET"/>
      <sheetName val="OUT"/>
      <sheetName val="NOV"/>
      <sheetName val="DEZ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5">
          <cell r="B15">
            <v>450.6</v>
          </cell>
        </row>
        <row r="15">
          <cell r="D15">
            <v>593.97</v>
          </cell>
        </row>
        <row r="26">
          <cell r="B26">
            <v>507.44</v>
          </cell>
        </row>
        <row r="26">
          <cell r="D26">
            <v>668.9</v>
          </cell>
        </row>
      </sheetData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61"/>
  <sheetViews>
    <sheetView tabSelected="1" zoomScale="110" zoomScaleNormal="110" workbookViewId="0">
      <selection activeCell="A61" sqref="A61"/>
    </sheetView>
  </sheetViews>
  <sheetFormatPr defaultColWidth="9" defaultRowHeight="15"/>
  <cols>
    <col min="1" max="1" width="67.8571428571429" customWidth="1"/>
    <col min="2" max="2" width="17.4285714285714" customWidth="1"/>
    <col min="3" max="3" width="42.8571428571429" hidden="1" customWidth="1"/>
    <col min="4" max="4" width="14.4285714285714" hidden="1" customWidth="1"/>
    <col min="5" max="5" width="15.5714285714286" style="1" customWidth="1"/>
    <col min="6" max="6" width="15.1428571428571" customWidth="1"/>
    <col min="7" max="7" width="12.2857142857143" style="3" customWidth="1"/>
    <col min="8" max="8" width="19.5714285714286" customWidth="1"/>
    <col min="9" max="9" width="12.2857142857143" style="1" customWidth="1"/>
    <col min="10" max="10" width="13.7142857142857" style="3" customWidth="1"/>
  </cols>
  <sheetData>
    <row r="1" ht="16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6"/>
    </row>
    <row r="2" ht="18.6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1" t="s">
        <v>6</v>
      </c>
      <c r="G2" s="11"/>
      <c r="H2" s="11" t="s">
        <v>7</v>
      </c>
      <c r="I2" s="11"/>
      <c r="J2" s="57" t="s">
        <v>8</v>
      </c>
    </row>
    <row r="3" ht="18.6" customHeight="1" spans="1:10">
      <c r="A3" s="12"/>
      <c r="B3" s="13"/>
      <c r="C3" s="13"/>
      <c r="D3" s="13"/>
      <c r="E3" s="13"/>
      <c r="F3" s="15" t="s">
        <v>9</v>
      </c>
      <c r="G3" s="15" t="s">
        <v>10</v>
      </c>
      <c r="H3" s="15" t="s">
        <v>9</v>
      </c>
      <c r="I3" s="15" t="s">
        <v>10</v>
      </c>
      <c r="J3" s="58"/>
    </row>
    <row r="4" s="72" customFormat="1" spans="1:10">
      <c r="A4" s="94" t="s">
        <v>11</v>
      </c>
      <c r="B4" s="95" t="s">
        <v>12</v>
      </c>
      <c r="C4" s="96" t="s">
        <v>13</v>
      </c>
      <c r="D4" s="96" t="s">
        <v>14</v>
      </c>
      <c r="E4" s="95" t="s">
        <v>15</v>
      </c>
      <c r="F4" s="97">
        <f>[1]SET!$D$15+[1]SET!$D$31</f>
        <v>1281996.33</v>
      </c>
      <c r="G4" s="98" t="s">
        <v>15</v>
      </c>
      <c r="H4" s="97">
        <f>[1]SET!$B$15+[1]SET!$B$31</f>
        <v>1007283.26</v>
      </c>
      <c r="I4" s="98" t="s">
        <v>15</v>
      </c>
      <c r="J4" s="107" t="s">
        <v>16</v>
      </c>
    </row>
    <row r="5" s="72" customFormat="1" spans="1:10">
      <c r="A5" s="28" t="s">
        <v>17</v>
      </c>
      <c r="B5" s="23" t="s">
        <v>18</v>
      </c>
      <c r="C5" s="24" t="s">
        <v>19</v>
      </c>
      <c r="D5" s="24" t="s">
        <v>20</v>
      </c>
      <c r="E5" s="23" t="s">
        <v>15</v>
      </c>
      <c r="F5" s="74">
        <v>399523.71</v>
      </c>
      <c r="G5" s="39" t="s">
        <v>15</v>
      </c>
      <c r="H5" s="74">
        <v>313911.49</v>
      </c>
      <c r="I5" s="39" t="s">
        <v>15</v>
      </c>
      <c r="J5" s="108" t="s">
        <v>16</v>
      </c>
    </row>
    <row r="6" s="72" customFormat="1" spans="1:10">
      <c r="A6" s="28" t="s">
        <v>21</v>
      </c>
      <c r="B6" s="23" t="s">
        <v>22</v>
      </c>
      <c r="C6" s="24" t="s">
        <v>23</v>
      </c>
      <c r="D6" s="24" t="s">
        <v>24</v>
      </c>
      <c r="E6" s="23" t="s">
        <v>15</v>
      </c>
      <c r="F6" s="74">
        <v>395760.12</v>
      </c>
      <c r="G6" s="39" t="s">
        <v>15</v>
      </c>
      <c r="H6" s="74">
        <v>310954.29</v>
      </c>
      <c r="I6" s="39" t="s">
        <v>15</v>
      </c>
      <c r="J6" s="108" t="s">
        <v>16</v>
      </c>
    </row>
    <row r="7" s="72" customFormat="1" spans="1:13">
      <c r="A7" s="28" t="s">
        <v>25</v>
      </c>
      <c r="B7" s="23" t="s">
        <v>26</v>
      </c>
      <c r="C7" s="24" t="s">
        <v>27</v>
      </c>
      <c r="D7" s="24" t="s">
        <v>28</v>
      </c>
      <c r="E7" s="23" t="s">
        <v>15</v>
      </c>
      <c r="F7" s="74">
        <v>10284.04</v>
      </c>
      <c r="G7" s="39" t="s">
        <v>15</v>
      </c>
      <c r="H7" s="74">
        <v>7801.68</v>
      </c>
      <c r="I7" s="39" t="s">
        <v>15</v>
      </c>
      <c r="J7" s="108" t="s">
        <v>16</v>
      </c>
      <c r="M7" s="109"/>
    </row>
    <row r="8" s="72" customFormat="1" spans="1:10">
      <c r="A8" s="28" t="s">
        <v>29</v>
      </c>
      <c r="B8" s="23" t="s">
        <v>30</v>
      </c>
      <c r="C8" s="24" t="s">
        <v>31</v>
      </c>
      <c r="D8" s="24" t="s">
        <v>32</v>
      </c>
      <c r="E8" s="23" t="s">
        <v>15</v>
      </c>
      <c r="F8" s="74">
        <v>19889.77</v>
      </c>
      <c r="G8" s="39" t="s">
        <v>15</v>
      </c>
      <c r="H8" s="74">
        <v>15088.79</v>
      </c>
      <c r="I8" s="39" t="s">
        <v>15</v>
      </c>
      <c r="J8" s="108" t="s">
        <v>16</v>
      </c>
    </row>
    <row r="9" s="72" customFormat="1" spans="1:10">
      <c r="A9" s="28" t="s">
        <v>33</v>
      </c>
      <c r="B9" s="23" t="s">
        <v>34</v>
      </c>
      <c r="C9" s="24" t="s">
        <v>35</v>
      </c>
      <c r="D9" s="24" t="s">
        <v>36</v>
      </c>
      <c r="E9" s="23" t="s">
        <v>15</v>
      </c>
      <c r="F9" s="74">
        <f>[2]SET!$D$15+[2]SET!$D$26</f>
        <v>215201.04</v>
      </c>
      <c r="G9" s="39" t="s">
        <v>15</v>
      </c>
      <c r="H9" s="74">
        <f>[2]SET!$B$15+[2]SET!$B$26</f>
        <v>163255.36</v>
      </c>
      <c r="I9" s="39" t="s">
        <v>15</v>
      </c>
      <c r="J9" s="108" t="s">
        <v>16</v>
      </c>
    </row>
    <row r="10" s="72" customFormat="1" spans="1:10">
      <c r="A10" s="28" t="s">
        <v>37</v>
      </c>
      <c r="B10" s="23" t="s">
        <v>38</v>
      </c>
      <c r="C10" s="24" t="s">
        <v>39</v>
      </c>
      <c r="D10" s="24" t="s">
        <v>40</v>
      </c>
      <c r="E10" s="23" t="s">
        <v>15</v>
      </c>
      <c r="F10" s="74">
        <v>47664.95</v>
      </c>
      <c r="G10" s="39" t="s">
        <v>15</v>
      </c>
      <c r="H10" s="74">
        <v>36159.11</v>
      </c>
      <c r="I10" s="39" t="s">
        <v>15</v>
      </c>
      <c r="J10" s="108" t="s">
        <v>16</v>
      </c>
    </row>
    <row r="11" s="72" customFormat="1" spans="1:10">
      <c r="A11" s="28" t="s">
        <v>41</v>
      </c>
      <c r="B11" s="23" t="s">
        <v>42</v>
      </c>
      <c r="C11" s="24" t="s">
        <v>43</v>
      </c>
      <c r="D11" s="24" t="s">
        <v>44</v>
      </c>
      <c r="E11" s="23" t="s">
        <v>15</v>
      </c>
      <c r="F11" s="74">
        <f>[3]SET!$D$15+[3]SET!$D$31</f>
        <v>157740.48</v>
      </c>
      <c r="G11" s="39" t="s">
        <v>15</v>
      </c>
      <c r="H11" s="74">
        <f>[3]SET!$B$15+[3]SET!$B$31</f>
        <v>119664.81</v>
      </c>
      <c r="I11" s="39" t="s">
        <v>15</v>
      </c>
      <c r="J11" s="108" t="s">
        <v>16</v>
      </c>
    </row>
    <row r="12" s="72" customFormat="1" spans="1:10">
      <c r="A12" s="28" t="s">
        <v>45</v>
      </c>
      <c r="B12" s="23" t="s">
        <v>46</v>
      </c>
      <c r="C12" s="24" t="s">
        <v>47</v>
      </c>
      <c r="D12" s="24" t="s">
        <v>48</v>
      </c>
      <c r="E12" s="23" t="s">
        <v>15</v>
      </c>
      <c r="F12" s="74">
        <f>[4]SET!$D$15+[4]SET!$D$26</f>
        <v>125111.61</v>
      </c>
      <c r="G12" s="39" t="s">
        <v>15</v>
      </c>
      <c r="H12" s="74">
        <f>[4]SET!$B$15+[4]SET!$B$26</f>
        <v>94912.08</v>
      </c>
      <c r="I12" s="39" t="s">
        <v>15</v>
      </c>
      <c r="J12" s="108" t="s">
        <v>16</v>
      </c>
    </row>
    <row r="13" s="72" customFormat="1" spans="1:10">
      <c r="A13" s="28" t="s">
        <v>49</v>
      </c>
      <c r="B13" s="23" t="s">
        <v>50</v>
      </c>
      <c r="C13" s="24" t="s">
        <v>51</v>
      </c>
      <c r="D13" s="24" t="s">
        <v>52</v>
      </c>
      <c r="E13" s="23" t="s">
        <v>15</v>
      </c>
      <c r="F13" s="74">
        <v>326428.16</v>
      </c>
      <c r="G13" s="99" t="s">
        <v>15</v>
      </c>
      <c r="H13" s="74">
        <v>247635.19</v>
      </c>
      <c r="I13" s="110" t="s">
        <v>15</v>
      </c>
      <c r="J13" s="108" t="s">
        <v>16</v>
      </c>
    </row>
    <row r="14" s="72" customFormat="1" spans="1:10">
      <c r="A14" s="28" t="s">
        <v>53</v>
      </c>
      <c r="B14" s="23" t="s">
        <v>54</v>
      </c>
      <c r="C14" s="31" t="s">
        <v>55</v>
      </c>
      <c r="D14" s="31" t="s">
        <v>56</v>
      </c>
      <c r="E14" s="23" t="s">
        <v>15</v>
      </c>
      <c r="F14" s="74">
        <v>1592262.49</v>
      </c>
      <c r="G14" s="23" t="s">
        <v>15</v>
      </c>
      <c r="H14" s="74">
        <v>1194198.86</v>
      </c>
      <c r="I14" s="23" t="s">
        <v>15</v>
      </c>
      <c r="J14" s="64" t="s">
        <v>16</v>
      </c>
    </row>
    <row r="15" s="72" customFormat="1" ht="17.45" customHeight="1" spans="1:10">
      <c r="A15" s="28" t="s">
        <v>57</v>
      </c>
      <c r="B15" s="23" t="s">
        <v>54</v>
      </c>
      <c r="C15" s="31" t="s">
        <v>58</v>
      </c>
      <c r="D15" s="31" t="s">
        <v>59</v>
      </c>
      <c r="E15" s="23" t="s">
        <v>15</v>
      </c>
      <c r="F15" s="74">
        <v>547440.5</v>
      </c>
      <c r="G15" s="39" t="s">
        <v>15</v>
      </c>
      <c r="H15" s="74">
        <v>410581.08</v>
      </c>
      <c r="I15" s="23" t="s">
        <v>15</v>
      </c>
      <c r="J15" s="64" t="s">
        <v>16</v>
      </c>
    </row>
    <row r="16" s="72" customFormat="1" spans="1:10">
      <c r="A16" s="28" t="s">
        <v>60</v>
      </c>
      <c r="B16" s="23" t="s">
        <v>61</v>
      </c>
      <c r="C16" s="24" t="s">
        <v>62</v>
      </c>
      <c r="D16" s="24" t="s">
        <v>63</v>
      </c>
      <c r="E16" s="23" t="s">
        <v>15</v>
      </c>
      <c r="F16" s="74">
        <v>28706.26</v>
      </c>
      <c r="G16" s="39" t="s">
        <v>15</v>
      </c>
      <c r="H16" s="74">
        <v>21777.12</v>
      </c>
      <c r="I16" s="39" t="s">
        <v>15</v>
      </c>
      <c r="J16" s="108" t="s">
        <v>16</v>
      </c>
    </row>
    <row r="17" s="72" customFormat="1" spans="1:10">
      <c r="A17" s="33" t="s">
        <v>64</v>
      </c>
      <c r="B17" s="23" t="s">
        <v>65</v>
      </c>
      <c r="C17" s="24" t="s">
        <v>66</v>
      </c>
      <c r="D17" s="24" t="s">
        <v>67</v>
      </c>
      <c r="E17" s="23" t="s">
        <v>15</v>
      </c>
      <c r="F17" s="74">
        <f>[5]SET!$D$15+[5]SET!$D$26</f>
        <v>169812.62</v>
      </c>
      <c r="G17" s="39" t="s">
        <v>15</v>
      </c>
      <c r="H17" s="74">
        <f>[5]SET!$B$15+[5]SET!$B$26</f>
        <v>128823.17</v>
      </c>
      <c r="I17" s="39" t="s">
        <v>15</v>
      </c>
      <c r="J17" s="108" t="s">
        <v>16</v>
      </c>
    </row>
    <row r="18" s="72" customFormat="1" spans="1:10">
      <c r="A18" s="33" t="s">
        <v>68</v>
      </c>
      <c r="B18" s="23" t="s">
        <v>69</v>
      </c>
      <c r="C18" s="24" t="s">
        <v>70</v>
      </c>
      <c r="D18" s="24" t="s">
        <v>71</v>
      </c>
      <c r="E18" s="23" t="s">
        <v>15</v>
      </c>
      <c r="F18" s="74">
        <v>90691.47</v>
      </c>
      <c r="G18" s="39" t="s">
        <v>15</v>
      </c>
      <c r="H18" s="74">
        <v>68800.6</v>
      </c>
      <c r="I18" s="39" t="s">
        <v>15</v>
      </c>
      <c r="J18" s="108" t="s">
        <v>16</v>
      </c>
    </row>
    <row r="19" s="72" customFormat="1" spans="1:10">
      <c r="A19" s="33" t="s">
        <v>72</v>
      </c>
      <c r="B19" s="23" t="s">
        <v>54</v>
      </c>
      <c r="C19" s="24" t="s">
        <v>73</v>
      </c>
      <c r="D19" s="24" t="s">
        <v>74</v>
      </c>
      <c r="E19" s="23" t="s">
        <v>15</v>
      </c>
      <c r="F19" s="74">
        <f>[6]SET!$D$15+[6]SET!$D$26</f>
        <v>12857.53</v>
      </c>
      <c r="G19" s="39" t="s">
        <v>15</v>
      </c>
      <c r="H19" s="74">
        <f>[6]SET!$B$15+[6]SET!$B$26</f>
        <v>9753.97</v>
      </c>
      <c r="I19" s="39" t="s">
        <v>15</v>
      </c>
      <c r="J19" s="108" t="s">
        <v>16</v>
      </c>
    </row>
    <row r="20" s="72" customFormat="1" spans="1:10">
      <c r="A20" s="33" t="s">
        <v>75</v>
      </c>
      <c r="B20" s="23" t="s">
        <v>54</v>
      </c>
      <c r="C20" s="24" t="s">
        <v>76</v>
      </c>
      <c r="D20" s="24" t="s">
        <v>77</v>
      </c>
      <c r="E20" s="23" t="s">
        <v>15</v>
      </c>
      <c r="F20" s="74">
        <v>987.83</v>
      </c>
      <c r="G20" s="39" t="s">
        <v>15</v>
      </c>
      <c r="H20" s="74">
        <v>749.38</v>
      </c>
      <c r="I20" s="39" t="s">
        <v>15</v>
      </c>
      <c r="J20" s="108" t="s">
        <v>16</v>
      </c>
    </row>
    <row r="21" s="72" customFormat="1" spans="1:10">
      <c r="A21" s="33" t="s">
        <v>78</v>
      </c>
      <c r="B21" s="23" t="s">
        <v>54</v>
      </c>
      <c r="C21" s="24" t="s">
        <v>79</v>
      </c>
      <c r="D21" s="24" t="s">
        <v>80</v>
      </c>
      <c r="E21" s="23" t="s">
        <v>15</v>
      </c>
      <c r="F21" s="74">
        <f>[7]SET!$D$15+[7]SET!$D$26</f>
        <v>8730.8</v>
      </c>
      <c r="G21" s="39" t="s">
        <v>15</v>
      </c>
      <c r="H21" s="74">
        <f>[7]SET!$B$15+[7]SET!$B$26</f>
        <v>6623.39</v>
      </c>
      <c r="I21" s="39" t="s">
        <v>15</v>
      </c>
      <c r="J21" s="108" t="s">
        <v>16</v>
      </c>
    </row>
    <row r="22" s="72" customFormat="1" spans="1:10">
      <c r="A22" s="33" t="s">
        <v>81</v>
      </c>
      <c r="B22" s="23" t="s">
        <v>54</v>
      </c>
      <c r="C22" s="24" t="s">
        <v>82</v>
      </c>
      <c r="D22" s="24" t="s">
        <v>83</v>
      </c>
      <c r="E22" s="23" t="s">
        <v>15</v>
      </c>
      <c r="F22" s="74">
        <f>[8]SET!$D$15+[8]SET!$D$26</f>
        <v>15392.71</v>
      </c>
      <c r="G22" s="73" t="s">
        <v>15</v>
      </c>
      <c r="H22" s="74">
        <f>[8]SET!$B$15+[8]SET!$B$26</f>
        <v>11677.24</v>
      </c>
      <c r="I22" s="39" t="s">
        <v>15</v>
      </c>
      <c r="J22" s="108" t="s">
        <v>16</v>
      </c>
    </row>
    <row r="23" s="72" customFormat="1" spans="1:10">
      <c r="A23" s="33" t="s">
        <v>84</v>
      </c>
      <c r="B23" s="23" t="s">
        <v>54</v>
      </c>
      <c r="C23" s="24" t="s">
        <v>73</v>
      </c>
      <c r="D23" s="24" t="s">
        <v>74</v>
      </c>
      <c r="E23" s="23" t="s">
        <v>15</v>
      </c>
      <c r="F23" s="74">
        <f>[9]SET!$D$15+[9]SET!$D$26</f>
        <v>1262.87</v>
      </c>
      <c r="G23" s="39" t="s">
        <v>15</v>
      </c>
      <c r="H23" s="74">
        <f>[9]SET!$B$15+[9]SET!$B$26</f>
        <v>958.04</v>
      </c>
      <c r="I23" s="39" t="s">
        <v>15</v>
      </c>
      <c r="J23" s="108" t="s">
        <v>16</v>
      </c>
    </row>
    <row r="24" s="72" customFormat="1" spans="1:10">
      <c r="A24" s="33" t="s">
        <v>85</v>
      </c>
      <c r="B24" s="23" t="s">
        <v>54</v>
      </c>
      <c r="C24" s="31" t="s">
        <v>86</v>
      </c>
      <c r="D24" s="31" t="s">
        <v>87</v>
      </c>
      <c r="E24" s="23" t="s">
        <v>15</v>
      </c>
      <c r="F24" s="74">
        <f>[10]SET!$D$15+[10]SET!$D$26</f>
        <v>19896.42</v>
      </c>
      <c r="G24" s="39" t="s">
        <v>15</v>
      </c>
      <c r="H24" s="74">
        <f>[10]SET!$B$15+[10]SET!$B$26</f>
        <v>15093.86</v>
      </c>
      <c r="I24" s="39" t="s">
        <v>15</v>
      </c>
      <c r="J24" s="108" t="s">
        <v>16</v>
      </c>
    </row>
    <row r="25" s="72" customFormat="1" spans="1:10">
      <c r="A25" s="33" t="s">
        <v>88</v>
      </c>
      <c r="B25" s="23" t="s">
        <v>54</v>
      </c>
      <c r="C25" s="31" t="s">
        <v>89</v>
      </c>
      <c r="D25" s="31" t="s">
        <v>90</v>
      </c>
      <c r="E25" s="23" t="s">
        <v>15</v>
      </c>
      <c r="F25" s="74">
        <f>[11]SET!$D$15+[11]SET!$D$26</f>
        <v>248183.79</v>
      </c>
      <c r="G25" s="39" t="s">
        <v>15</v>
      </c>
      <c r="H25" s="74">
        <f>[11]SET!$B$15+[11]SET!$B$26</f>
        <v>188277.14</v>
      </c>
      <c r="I25" s="39" t="s">
        <v>15</v>
      </c>
      <c r="J25" s="108" t="s">
        <v>16</v>
      </c>
    </row>
    <row r="26" s="72" customFormat="1" spans="1:10">
      <c r="A26" s="33" t="s">
        <v>91</v>
      </c>
      <c r="B26" s="23" t="s">
        <v>54</v>
      </c>
      <c r="C26" s="31" t="s">
        <v>89</v>
      </c>
      <c r="D26" s="31" t="s">
        <v>90</v>
      </c>
      <c r="E26" s="23" t="s">
        <v>15</v>
      </c>
      <c r="F26" s="74">
        <f>[12]SET!$D$15+[12]SET!$D$26</f>
        <v>1063870.72</v>
      </c>
      <c r="G26" s="39" t="s">
        <v>15</v>
      </c>
      <c r="H26" s="74">
        <f>[12]SET!$B$15+[12]SET!$B$26</f>
        <v>807071.98</v>
      </c>
      <c r="I26" s="39" t="s">
        <v>15</v>
      </c>
      <c r="J26" s="108" t="s">
        <v>16</v>
      </c>
    </row>
    <row r="27" s="72" customFormat="1" spans="1:10">
      <c r="A27" s="33" t="s">
        <v>92</v>
      </c>
      <c r="B27" s="23" t="s">
        <v>54</v>
      </c>
      <c r="C27" s="31" t="s">
        <v>93</v>
      </c>
      <c r="D27" s="31" t="s">
        <v>94</v>
      </c>
      <c r="E27" s="23" t="s">
        <v>15</v>
      </c>
      <c r="F27" s="74">
        <f>[13]SET!$D$15+[13]SET!$D$26</f>
        <v>22780.87</v>
      </c>
      <c r="G27" s="39" t="s">
        <v>15</v>
      </c>
      <c r="H27" s="74">
        <f>[13]SET!$B$15+[13]SET!$B$26</f>
        <v>17282.06</v>
      </c>
      <c r="I27" s="39" t="s">
        <v>15</v>
      </c>
      <c r="J27" s="108" t="s">
        <v>16</v>
      </c>
    </row>
    <row r="28" s="72" customFormat="1" spans="1:10">
      <c r="A28" s="33" t="s">
        <v>95</v>
      </c>
      <c r="B28" s="23" t="s">
        <v>54</v>
      </c>
      <c r="C28" s="31" t="s">
        <v>93</v>
      </c>
      <c r="D28" s="31" t="s">
        <v>94</v>
      </c>
      <c r="E28" s="23" t="s">
        <v>15</v>
      </c>
      <c r="F28" s="74">
        <f>[14]SET!$D$15+[14]SET!$D$26</f>
        <v>175947.36</v>
      </c>
      <c r="G28" s="39" t="s">
        <v>15</v>
      </c>
      <c r="H28" s="74">
        <f>[14]SET!$B$15+[14]SET!$B$26</f>
        <v>133477.26</v>
      </c>
      <c r="I28" s="39" t="s">
        <v>15</v>
      </c>
      <c r="J28" s="108" t="s">
        <v>16</v>
      </c>
    </row>
    <row r="29" s="72" customFormat="1" spans="1:10">
      <c r="A29" s="33" t="s">
        <v>96</v>
      </c>
      <c r="B29" s="23" t="s">
        <v>54</v>
      </c>
      <c r="C29" s="24" t="s">
        <v>97</v>
      </c>
      <c r="D29" s="24" t="s">
        <v>98</v>
      </c>
      <c r="E29" s="23" t="s">
        <v>15</v>
      </c>
      <c r="F29" s="74">
        <f>[15]SET!$D$15+[15]SET!$D$26</f>
        <v>5194.89</v>
      </c>
      <c r="G29" s="39" t="s">
        <v>15</v>
      </c>
      <c r="H29" s="74">
        <f>[15]SET!$B$15+[15]SET!$B$26</f>
        <v>3940.95</v>
      </c>
      <c r="I29" s="39" t="s">
        <v>15</v>
      </c>
      <c r="J29" s="108" t="s">
        <v>16</v>
      </c>
    </row>
    <row r="30" s="72" customFormat="1" spans="1:10">
      <c r="A30" s="33" t="s">
        <v>99</v>
      </c>
      <c r="B30" s="23" t="s">
        <v>54</v>
      </c>
      <c r="C30" s="24" t="s">
        <v>100</v>
      </c>
      <c r="D30" s="24" t="s">
        <v>101</v>
      </c>
      <c r="E30" s="23" t="s">
        <v>15</v>
      </c>
      <c r="F30" s="74">
        <f>[16]SET!$D$15+[16]SET!$D$26</f>
        <v>141533.24</v>
      </c>
      <c r="G30" s="39" t="s">
        <v>15</v>
      </c>
      <c r="H30" s="74">
        <f>[16]SET!$B$15+[16]SET!$B$26</f>
        <v>107370.02</v>
      </c>
      <c r="I30" s="39" t="s">
        <v>15</v>
      </c>
      <c r="J30" s="108" t="s">
        <v>16</v>
      </c>
    </row>
    <row r="31" s="72" customFormat="1" spans="1:10">
      <c r="A31" s="33" t="s">
        <v>102</v>
      </c>
      <c r="B31" s="23" t="s">
        <v>54</v>
      </c>
      <c r="C31" s="24" t="s">
        <v>103</v>
      </c>
      <c r="D31" s="24" t="s">
        <v>104</v>
      </c>
      <c r="E31" s="23" t="s">
        <v>15</v>
      </c>
      <c r="F31" s="74">
        <f>[17]SET!$D$15+[17]SET!$D$26</f>
        <v>9470.28</v>
      </c>
      <c r="G31" s="39" t="s">
        <v>15</v>
      </c>
      <c r="H31" s="74">
        <f>[17]SET!$B$15+[17]SET!$B$26</f>
        <v>7184.36</v>
      </c>
      <c r="I31" s="39" t="s">
        <v>15</v>
      </c>
      <c r="J31" s="108" t="s">
        <v>16</v>
      </c>
    </row>
    <row r="32" s="72" customFormat="1" spans="1:10">
      <c r="A32" s="33" t="s">
        <v>105</v>
      </c>
      <c r="B32" s="23" t="s">
        <v>54</v>
      </c>
      <c r="C32" s="34" t="s">
        <v>106</v>
      </c>
      <c r="D32" s="34" t="s">
        <v>107</v>
      </c>
      <c r="E32" s="23" t="s">
        <v>15</v>
      </c>
      <c r="F32" s="74">
        <f>[18]SET!$D$15+[18]SET!$D$26</f>
        <v>43085.94</v>
      </c>
      <c r="G32" s="39" t="s">
        <v>15</v>
      </c>
      <c r="H32" s="74">
        <f>[18]SET!$B$15+[18]SET!$B$26</f>
        <v>32685.9</v>
      </c>
      <c r="I32" s="39" t="s">
        <v>15</v>
      </c>
      <c r="J32" s="108" t="s">
        <v>16</v>
      </c>
    </row>
    <row r="33" s="72" customFormat="1" spans="1:10">
      <c r="A33" s="33" t="s">
        <v>108</v>
      </c>
      <c r="B33" s="23" t="s">
        <v>54</v>
      </c>
      <c r="C33" s="34" t="s">
        <v>106</v>
      </c>
      <c r="D33" s="34" t="s">
        <v>107</v>
      </c>
      <c r="E33" s="23" t="s">
        <v>15</v>
      </c>
      <c r="F33" s="74">
        <f>[19]SET!$D$15+[19]SET!$D$26</f>
        <v>313259.85</v>
      </c>
      <c r="G33" s="39" t="s">
        <v>15</v>
      </c>
      <c r="H33" s="74">
        <f>[19]SET!$B$15+[19]SET!$B$26</f>
        <v>237645.36</v>
      </c>
      <c r="I33" s="39" t="s">
        <v>15</v>
      </c>
      <c r="J33" s="108" t="s">
        <v>16</v>
      </c>
    </row>
    <row r="34" s="72" customFormat="1" spans="1:10">
      <c r="A34" s="33" t="s">
        <v>109</v>
      </c>
      <c r="B34" s="23" t="s">
        <v>54</v>
      </c>
      <c r="C34" s="35" t="s">
        <v>110</v>
      </c>
      <c r="D34" s="24" t="s">
        <v>111</v>
      </c>
      <c r="E34" s="23" t="s">
        <v>15</v>
      </c>
      <c r="F34" s="74">
        <f>[20]SET!$D$15+[20]SET!$D$26</f>
        <v>17934.64</v>
      </c>
      <c r="G34" s="39" t="s">
        <v>15</v>
      </c>
      <c r="H34" s="74">
        <f>[20]SET!$B$15+[20]SET!$B$26</f>
        <v>13605.61</v>
      </c>
      <c r="I34" s="39" t="s">
        <v>15</v>
      </c>
      <c r="J34" s="108" t="s">
        <v>16</v>
      </c>
    </row>
    <row r="35" s="72" customFormat="1" spans="1:10">
      <c r="A35" s="80" t="s">
        <v>112</v>
      </c>
      <c r="B35" s="23" t="s">
        <v>113</v>
      </c>
      <c r="C35" s="31" t="s">
        <v>114</v>
      </c>
      <c r="D35" s="31" t="s">
        <v>115</v>
      </c>
      <c r="E35" s="23" t="s">
        <v>15</v>
      </c>
      <c r="F35" s="74">
        <f>[21]SETEMBRO!$D$15+[21]SETEMBRO!$D$26</f>
        <v>3950878.93</v>
      </c>
      <c r="G35" s="39" t="s">
        <v>15</v>
      </c>
      <c r="H35" s="74">
        <f>[21]SETEMBRO!$B$15+[21]SETEMBRO!$B$26</f>
        <v>2997342.92</v>
      </c>
      <c r="I35" s="39" t="s">
        <v>15</v>
      </c>
      <c r="J35" s="108" t="s">
        <v>16</v>
      </c>
    </row>
    <row r="36" s="72" customFormat="1" spans="1:10">
      <c r="A36" s="33" t="s">
        <v>116</v>
      </c>
      <c r="B36" s="23" t="s">
        <v>54</v>
      </c>
      <c r="C36" s="24" t="s">
        <v>117</v>
      </c>
      <c r="D36" s="24" t="s">
        <v>118</v>
      </c>
      <c r="E36" s="23" t="s">
        <v>15</v>
      </c>
      <c r="F36" s="74">
        <v>115029.41</v>
      </c>
      <c r="G36" s="39" t="s">
        <v>15</v>
      </c>
      <c r="H36" s="74">
        <v>87263.76</v>
      </c>
      <c r="I36" s="39" t="s">
        <v>15</v>
      </c>
      <c r="J36" s="108" t="s">
        <v>16</v>
      </c>
    </row>
    <row r="37" s="72" customFormat="1" spans="1:10">
      <c r="A37" s="33" t="s">
        <v>119</v>
      </c>
      <c r="B37" s="23" t="s">
        <v>54</v>
      </c>
      <c r="C37" s="24" t="s">
        <v>120</v>
      </c>
      <c r="D37" s="24" t="s">
        <v>121</v>
      </c>
      <c r="E37" s="23" t="s">
        <v>15</v>
      </c>
      <c r="F37" s="74">
        <f>[22]SET!$D$15+[22]SET!$D$26</f>
        <v>8349.94</v>
      </c>
      <c r="G37" s="39" t="s">
        <v>15</v>
      </c>
      <c r="H37" s="74">
        <f>[22]SET!$B$15+[22]SET!$B$26</f>
        <v>6334.45</v>
      </c>
      <c r="I37" s="39" t="s">
        <v>15</v>
      </c>
      <c r="J37" s="108" t="s">
        <v>16</v>
      </c>
    </row>
    <row r="38" s="72" customFormat="1" spans="1:10">
      <c r="A38" s="33" t="s">
        <v>122</v>
      </c>
      <c r="B38" s="23" t="s">
        <v>123</v>
      </c>
      <c r="C38" s="24" t="s">
        <v>124</v>
      </c>
      <c r="D38" s="24" t="s">
        <v>125</v>
      </c>
      <c r="E38" s="23" t="s">
        <v>15</v>
      </c>
      <c r="F38" s="74">
        <f>[23]SET!$D$15+[23]SET!$D$35</f>
        <v>1951830.24</v>
      </c>
      <c r="G38" s="39" t="s">
        <v>15</v>
      </c>
      <c r="H38" s="74">
        <f>[23]SET!$B$15+[23]SET!$B$35</f>
        <v>1480702.64</v>
      </c>
      <c r="I38" s="39" t="s">
        <v>15</v>
      </c>
      <c r="J38" s="108" t="s">
        <v>16</v>
      </c>
    </row>
    <row r="39" s="72" customFormat="1" spans="1:10">
      <c r="A39" s="33" t="s">
        <v>126</v>
      </c>
      <c r="B39" s="23" t="s">
        <v>127</v>
      </c>
      <c r="C39" s="24" t="s">
        <v>124</v>
      </c>
      <c r="D39" s="24" t="s">
        <v>125</v>
      </c>
      <c r="E39" s="23" t="s">
        <v>15</v>
      </c>
      <c r="F39" s="74">
        <v>6030.62</v>
      </c>
      <c r="G39" s="39" t="s">
        <v>15</v>
      </c>
      <c r="H39" s="74">
        <v>4574.95</v>
      </c>
      <c r="I39" s="39" t="s">
        <v>15</v>
      </c>
      <c r="J39" s="108" t="s">
        <v>16</v>
      </c>
    </row>
    <row r="40" s="72" customFormat="1" spans="1:10">
      <c r="A40" s="33" t="s">
        <v>128</v>
      </c>
      <c r="B40" s="23" t="s">
        <v>123</v>
      </c>
      <c r="C40" s="24" t="s">
        <v>124</v>
      </c>
      <c r="D40" s="24" t="s">
        <v>125</v>
      </c>
      <c r="E40" s="23" t="s">
        <v>15</v>
      </c>
      <c r="F40" s="74">
        <v>590874.45</v>
      </c>
      <c r="G40" s="39" t="s">
        <v>15</v>
      </c>
      <c r="H40" s="74">
        <v>448249.35</v>
      </c>
      <c r="I40" s="39" t="s">
        <v>15</v>
      </c>
      <c r="J40" s="108" t="s">
        <v>16</v>
      </c>
    </row>
    <row r="41" s="72" customFormat="1" spans="1:10">
      <c r="A41" s="33" t="s">
        <v>129</v>
      </c>
      <c r="B41" s="23" t="s">
        <v>54</v>
      </c>
      <c r="C41" s="24" t="s">
        <v>130</v>
      </c>
      <c r="D41" s="24" t="s">
        <v>131</v>
      </c>
      <c r="E41" s="23" t="s">
        <v>15</v>
      </c>
      <c r="F41" s="74">
        <f>[24]SET!$D$15+[24]SET!$D$26</f>
        <v>200401.64</v>
      </c>
      <c r="G41" s="39" t="s">
        <v>15</v>
      </c>
      <c r="H41" s="74">
        <f>[24]SET!$B$15+[24]SET!$B$26</f>
        <v>152072.01</v>
      </c>
      <c r="I41" s="39" t="s">
        <v>15</v>
      </c>
      <c r="J41" s="108" t="s">
        <v>16</v>
      </c>
    </row>
    <row r="42" s="72" customFormat="1" spans="1:10">
      <c r="A42" s="33" t="s">
        <v>132</v>
      </c>
      <c r="B42" s="23" t="s">
        <v>54</v>
      </c>
      <c r="C42" s="24" t="s">
        <v>133</v>
      </c>
      <c r="D42" s="24" t="s">
        <v>134</v>
      </c>
      <c r="E42" s="23" t="s">
        <v>15</v>
      </c>
      <c r="F42" s="74">
        <f>[25]SET!$D$15+[25]SET!$D$26</f>
        <v>6265.2</v>
      </c>
      <c r="G42" s="39" t="s">
        <v>15</v>
      </c>
      <c r="H42" s="74">
        <f>[25]SET!$B$15+[25]SET!$B$26</f>
        <v>4752.89</v>
      </c>
      <c r="I42" s="39" t="s">
        <v>15</v>
      </c>
      <c r="J42" s="108" t="s">
        <v>16</v>
      </c>
    </row>
    <row r="43" s="72" customFormat="1" spans="1:10">
      <c r="A43" s="33" t="s">
        <v>135</v>
      </c>
      <c r="B43" s="23" t="s">
        <v>54</v>
      </c>
      <c r="C43" s="40" t="s">
        <v>136</v>
      </c>
      <c r="D43" s="40" t="s">
        <v>137</v>
      </c>
      <c r="E43" s="23" t="s">
        <v>15</v>
      </c>
      <c r="F43" s="74">
        <f>[26]SET!$D$15+[26]SET!$D$26</f>
        <v>62336.65</v>
      </c>
      <c r="G43" s="39" t="s">
        <v>15</v>
      </c>
      <c r="H43" s="74">
        <f>[26]SET!$B$15+[26]SET!$B$26</f>
        <v>47289.88</v>
      </c>
      <c r="I43" s="39" t="s">
        <v>15</v>
      </c>
      <c r="J43" s="108" t="s">
        <v>16</v>
      </c>
    </row>
    <row r="44" s="72" customFormat="1" spans="1:10">
      <c r="A44" s="33" t="s">
        <v>138</v>
      </c>
      <c r="B44" s="23" t="s">
        <v>54</v>
      </c>
      <c r="C44" s="24" t="s">
        <v>139</v>
      </c>
      <c r="D44" s="24" t="s">
        <v>140</v>
      </c>
      <c r="E44" s="23" t="s">
        <v>15</v>
      </c>
      <c r="F44" s="74">
        <f>[27]SET!$D$15+[27]SET!$D$26</f>
        <v>152148.34</v>
      </c>
      <c r="G44" s="39" t="s">
        <v>15</v>
      </c>
      <c r="H44" s="74">
        <f>[27]SET!$B$15+[27]SET!$B$26</f>
        <v>115456.86</v>
      </c>
      <c r="I44" s="39" t="s">
        <v>15</v>
      </c>
      <c r="J44" s="108" t="s">
        <v>16</v>
      </c>
    </row>
    <row r="45" s="72" customFormat="1" spans="1:10">
      <c r="A45" s="33" t="s">
        <v>141</v>
      </c>
      <c r="B45" s="23" t="s">
        <v>54</v>
      </c>
      <c r="C45" s="24" t="s">
        <v>142</v>
      </c>
      <c r="D45" s="24" t="s">
        <v>143</v>
      </c>
      <c r="E45" s="23" t="s">
        <v>15</v>
      </c>
      <c r="F45" s="74">
        <f>[28]SET!$D$15+[28]SET!$D$26</f>
        <v>230591.48</v>
      </c>
      <c r="G45" s="39" t="s">
        <v>15</v>
      </c>
      <c r="H45" s="74">
        <f>[28]SET!$B$15+[28]SET!$B$26</f>
        <v>174930.28</v>
      </c>
      <c r="I45" s="39" t="s">
        <v>15</v>
      </c>
      <c r="J45" s="108" t="s">
        <v>16</v>
      </c>
    </row>
    <row r="46" s="72" customFormat="1" spans="1:10">
      <c r="A46" s="41" t="s">
        <v>144</v>
      </c>
      <c r="B46" s="42" t="s">
        <v>54</v>
      </c>
      <c r="C46" s="43" t="s">
        <v>145</v>
      </c>
      <c r="D46" s="43" t="s">
        <v>146</v>
      </c>
      <c r="E46" s="42" t="s">
        <v>15</v>
      </c>
      <c r="F46" s="100">
        <f>[29]SET!$D$15+[29]SET!$D$26</f>
        <v>2856.75</v>
      </c>
      <c r="G46" s="101" t="s">
        <v>15</v>
      </c>
      <c r="H46" s="100">
        <f>[29]SET!$B$15+[29]SET!$B$26</f>
        <v>2167.19</v>
      </c>
      <c r="I46" s="101" t="s">
        <v>15</v>
      </c>
      <c r="J46" s="111" t="s">
        <v>16</v>
      </c>
    </row>
    <row r="47" s="72" customFormat="1" spans="1:10">
      <c r="A47" s="46" t="s">
        <v>147</v>
      </c>
      <c r="B47" s="47"/>
      <c r="C47" s="47"/>
      <c r="D47" s="47"/>
      <c r="E47" s="47"/>
      <c r="F47" s="47"/>
      <c r="G47" s="47"/>
      <c r="H47" s="47"/>
      <c r="I47" s="47"/>
      <c r="J47" s="69"/>
    </row>
    <row r="48" ht="9" customHeight="1" spans="1:10">
      <c r="A48" s="102"/>
      <c r="B48" s="103"/>
      <c r="C48" s="103"/>
      <c r="D48" s="103"/>
      <c r="E48" s="103"/>
      <c r="F48" s="103"/>
      <c r="G48" s="103"/>
      <c r="H48" s="103"/>
      <c r="I48" s="103"/>
      <c r="J48" s="112"/>
    </row>
    <row r="49" ht="6" customHeight="1" spans="1:10">
      <c r="A49" s="48"/>
      <c r="B49" s="49"/>
      <c r="C49" s="49"/>
      <c r="D49" s="49"/>
      <c r="E49" s="49"/>
      <c r="F49" s="49"/>
      <c r="G49" s="49"/>
      <c r="H49" s="49"/>
      <c r="I49" s="49"/>
      <c r="J49" s="70"/>
    </row>
    <row r="50" spans="5:10">
      <c r="E50"/>
      <c r="G50"/>
      <c r="I50"/>
      <c r="J50"/>
    </row>
    <row r="51" spans="5:10">
      <c r="E51"/>
      <c r="F51" s="104"/>
      <c r="G51"/>
      <c r="H51" s="104"/>
      <c r="I51"/>
      <c r="J51"/>
    </row>
    <row r="52" spans="5:10">
      <c r="E52"/>
      <c r="G52"/>
      <c r="I52"/>
      <c r="J52"/>
    </row>
    <row r="53" spans="5:10">
      <c r="E53"/>
      <c r="G53"/>
      <c r="I53"/>
      <c r="J53"/>
    </row>
    <row r="54" spans="5:10">
      <c r="E54"/>
      <c r="F54" s="105"/>
      <c r="G54"/>
      <c r="H54" s="105"/>
      <c r="I54"/>
      <c r="J54"/>
    </row>
    <row r="55" spans="5:10">
      <c r="E55"/>
      <c r="F55" s="104"/>
      <c r="G55" s="104"/>
      <c r="H55" s="104"/>
      <c r="I55"/>
      <c r="J55"/>
    </row>
    <row r="56" spans="5:10">
      <c r="E56"/>
      <c r="G56"/>
      <c r="I56"/>
      <c r="J56"/>
    </row>
    <row r="57" spans="6:8">
      <c r="F57" s="106"/>
      <c r="H57" s="106"/>
    </row>
    <row r="61" spans="6:8">
      <c r="F61" s="106"/>
      <c r="H61" s="106"/>
    </row>
  </sheetData>
  <mergeCells count="11">
    <mergeCell ref="A1:J1"/>
    <mergeCell ref="F2:G2"/>
    <mergeCell ref="H2:I2"/>
    <mergeCell ref="A49:J49"/>
    <mergeCell ref="A2:A3"/>
    <mergeCell ref="B2:B3"/>
    <mergeCell ref="C2:C3"/>
    <mergeCell ref="D2:D3"/>
    <mergeCell ref="E2:E3"/>
    <mergeCell ref="J2:J3"/>
    <mergeCell ref="A47:J48"/>
  </mergeCells>
  <printOptions horizontalCentered="1"/>
  <pageMargins left="0.236111111111111" right="0.236111111111111" top="1.88958333333333" bottom="1.14166666666667" header="0.118055555555556" footer="0.118055555555556"/>
  <pageSetup paperSize="9" scale="82" fitToHeight="0" orientation="landscape"/>
  <headerFooter>
    <oddHeader>&amp;C&amp;12&amp;G&amp;B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55"/>
  <sheetViews>
    <sheetView zoomScale="115" zoomScaleNormal="115" topLeftCell="A6" workbookViewId="0">
      <selection activeCell="A47" sqref="A47:J49"/>
    </sheetView>
  </sheetViews>
  <sheetFormatPr defaultColWidth="9" defaultRowHeight="15"/>
  <cols>
    <col min="1" max="1" width="72.2857142857143" customWidth="1"/>
    <col min="2" max="2" width="17.4285714285714" customWidth="1"/>
    <col min="3" max="3" width="35.7142857142857" hidden="1" customWidth="1"/>
    <col min="4" max="4" width="14.5714285714286" hidden="1" customWidth="1"/>
    <col min="5" max="5" width="15.5714285714286" style="1" customWidth="1"/>
    <col min="6" max="6" width="15.1428571428571" customWidth="1"/>
    <col min="7" max="7" width="12.2857142857143" style="3" customWidth="1"/>
    <col min="8" max="8" width="14.7142857142857" customWidth="1"/>
    <col min="9" max="9" width="12.2857142857143" style="1" customWidth="1"/>
    <col min="10" max="10" width="13.7142857142857" style="3" customWidth="1"/>
    <col min="11" max="11" width="14.1428571428571"/>
  </cols>
  <sheetData>
    <row r="1" ht="16.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56"/>
    </row>
    <row r="2" ht="18.6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1" t="s">
        <v>6</v>
      </c>
      <c r="G2" s="11"/>
      <c r="H2" s="11" t="s">
        <v>7</v>
      </c>
      <c r="I2" s="11"/>
      <c r="J2" s="57" t="s">
        <v>8</v>
      </c>
    </row>
    <row r="3" ht="18.6" customHeight="1" spans="1:10">
      <c r="A3" s="12"/>
      <c r="B3" s="13"/>
      <c r="C3" s="13"/>
      <c r="D3" s="13"/>
      <c r="E3" s="13"/>
      <c r="F3" s="15" t="s">
        <v>9</v>
      </c>
      <c r="G3" s="15" t="s">
        <v>10</v>
      </c>
      <c r="H3" s="15" t="s">
        <v>9</v>
      </c>
      <c r="I3" s="15" t="s">
        <v>10</v>
      </c>
      <c r="J3" s="58"/>
    </row>
    <row r="4" spans="1:10">
      <c r="A4" s="16" t="s">
        <v>11</v>
      </c>
      <c r="B4" s="17" t="s">
        <v>12</v>
      </c>
      <c r="C4" s="18" t="s">
        <v>13</v>
      </c>
      <c r="D4" s="18" t="s">
        <v>14</v>
      </c>
      <c r="E4" s="73" t="s">
        <v>148</v>
      </c>
      <c r="F4" s="73" t="s">
        <v>148</v>
      </c>
      <c r="G4" s="73" t="s">
        <v>148</v>
      </c>
      <c r="H4" s="73" t="s">
        <v>148</v>
      </c>
      <c r="I4" s="73" t="s">
        <v>148</v>
      </c>
      <c r="J4" s="84" t="s">
        <v>148</v>
      </c>
    </row>
    <row r="5" spans="1:10">
      <c r="A5" s="22" t="s">
        <v>17</v>
      </c>
      <c r="B5" s="23" t="s">
        <v>18</v>
      </c>
      <c r="C5" s="24" t="s">
        <v>19</v>
      </c>
      <c r="D5" s="24" t="s">
        <v>20</v>
      </c>
      <c r="E5" s="73" t="s">
        <v>148</v>
      </c>
      <c r="F5" s="73" t="s">
        <v>148</v>
      </c>
      <c r="G5" s="73" t="s">
        <v>148</v>
      </c>
      <c r="H5" s="73" t="s">
        <v>148</v>
      </c>
      <c r="I5" s="73" t="s">
        <v>148</v>
      </c>
      <c r="J5" s="84" t="s">
        <v>148</v>
      </c>
    </row>
    <row r="6" spans="1:10">
      <c r="A6" s="28" t="s">
        <v>21</v>
      </c>
      <c r="B6" s="23" t="s">
        <v>22</v>
      </c>
      <c r="C6" s="24" t="s">
        <v>23</v>
      </c>
      <c r="D6" s="24" t="s">
        <v>24</v>
      </c>
      <c r="E6" s="73" t="s">
        <v>148</v>
      </c>
      <c r="F6" s="73" t="s">
        <v>148</v>
      </c>
      <c r="G6" s="73" t="s">
        <v>148</v>
      </c>
      <c r="H6" s="73" t="s">
        <v>148</v>
      </c>
      <c r="I6" s="73" t="s">
        <v>148</v>
      </c>
      <c r="J6" s="84" t="s">
        <v>148</v>
      </c>
    </row>
    <row r="7" spans="1:10">
      <c r="A7" s="28" t="s">
        <v>25</v>
      </c>
      <c r="B7" s="23" t="s">
        <v>26</v>
      </c>
      <c r="C7" s="24" t="s">
        <v>27</v>
      </c>
      <c r="D7" s="24" t="s">
        <v>28</v>
      </c>
      <c r="E7" s="73" t="s">
        <v>148</v>
      </c>
      <c r="F7" s="73" t="s">
        <v>148</v>
      </c>
      <c r="G7" s="73" t="s">
        <v>148</v>
      </c>
      <c r="H7" s="73" t="s">
        <v>148</v>
      </c>
      <c r="I7" s="73" t="s">
        <v>148</v>
      </c>
      <c r="J7" s="84" t="s">
        <v>148</v>
      </c>
    </row>
    <row r="8" spans="1:10">
      <c r="A8" s="28" t="s">
        <v>29</v>
      </c>
      <c r="B8" s="23" t="s">
        <v>30</v>
      </c>
      <c r="C8" s="24" t="s">
        <v>31</v>
      </c>
      <c r="D8" s="24" t="s">
        <v>32</v>
      </c>
      <c r="E8" s="73" t="s">
        <v>148</v>
      </c>
      <c r="F8" s="73" t="s">
        <v>148</v>
      </c>
      <c r="G8" s="73" t="s">
        <v>148</v>
      </c>
      <c r="H8" s="73" t="s">
        <v>148</v>
      </c>
      <c r="I8" s="73" t="s">
        <v>148</v>
      </c>
      <c r="J8" s="84" t="s">
        <v>148</v>
      </c>
    </row>
    <row r="9" spans="1:10">
      <c r="A9" s="28" t="s">
        <v>33</v>
      </c>
      <c r="B9" s="23" t="s">
        <v>34</v>
      </c>
      <c r="C9" s="24" t="s">
        <v>35</v>
      </c>
      <c r="D9" s="24" t="s">
        <v>36</v>
      </c>
      <c r="E9" s="73" t="s">
        <v>148</v>
      </c>
      <c r="F9" s="73" t="s">
        <v>148</v>
      </c>
      <c r="G9" s="73" t="s">
        <v>148</v>
      </c>
      <c r="H9" s="73" t="s">
        <v>148</v>
      </c>
      <c r="I9" s="73" t="s">
        <v>148</v>
      </c>
      <c r="J9" s="84" t="s">
        <v>148</v>
      </c>
    </row>
    <row r="10" spans="1:10">
      <c r="A10" s="28" t="s">
        <v>37</v>
      </c>
      <c r="B10" s="23" t="s">
        <v>38</v>
      </c>
      <c r="C10" s="24" t="s">
        <v>39</v>
      </c>
      <c r="D10" s="24" t="s">
        <v>40</v>
      </c>
      <c r="E10" s="73" t="s">
        <v>148</v>
      </c>
      <c r="F10" s="73" t="s">
        <v>148</v>
      </c>
      <c r="G10" s="73" t="s">
        <v>148</v>
      </c>
      <c r="H10" s="73" t="s">
        <v>148</v>
      </c>
      <c r="I10" s="73" t="s">
        <v>148</v>
      </c>
      <c r="J10" s="84" t="s">
        <v>148</v>
      </c>
    </row>
    <row r="11" s="72" customFormat="1" spans="1:10">
      <c r="A11" s="28" t="s">
        <v>41</v>
      </c>
      <c r="B11" s="23" t="s">
        <v>42</v>
      </c>
      <c r="C11" s="24" t="s">
        <v>43</v>
      </c>
      <c r="D11" s="24" t="s">
        <v>44</v>
      </c>
      <c r="E11" s="23" t="s">
        <v>15</v>
      </c>
      <c r="F11" s="74">
        <v>464.85</v>
      </c>
      <c r="G11" s="23" t="s">
        <v>15</v>
      </c>
      <c r="H11" s="75">
        <v>352.64</v>
      </c>
      <c r="I11" s="23" t="s">
        <v>15</v>
      </c>
      <c r="J11" s="85" t="s">
        <v>149</v>
      </c>
    </row>
    <row r="12" s="72" customFormat="1" spans="1:10">
      <c r="A12" s="28" t="s">
        <v>45</v>
      </c>
      <c r="B12" s="23" t="s">
        <v>46</v>
      </c>
      <c r="C12" s="24" t="s">
        <v>47</v>
      </c>
      <c r="D12" s="24" t="s">
        <v>48</v>
      </c>
      <c r="E12" s="23" t="s">
        <v>148</v>
      </c>
      <c r="F12" s="73" t="s">
        <v>148</v>
      </c>
      <c r="G12" s="76" t="s">
        <v>148</v>
      </c>
      <c r="H12" s="77" t="s">
        <v>148</v>
      </c>
      <c r="I12" s="86" t="s">
        <v>148</v>
      </c>
      <c r="J12" s="85" t="s">
        <v>148</v>
      </c>
    </row>
    <row r="13" s="72" customFormat="1" spans="1:10">
      <c r="A13" s="28" t="s">
        <v>49</v>
      </c>
      <c r="B13" s="23" t="s">
        <v>50</v>
      </c>
      <c r="C13" s="24" t="s">
        <v>51</v>
      </c>
      <c r="D13" s="24" t="s">
        <v>52</v>
      </c>
      <c r="E13" s="23" t="s">
        <v>148</v>
      </c>
      <c r="F13" s="73" t="s">
        <v>148</v>
      </c>
      <c r="G13" s="76" t="s">
        <v>148</v>
      </c>
      <c r="H13" s="77" t="s">
        <v>148</v>
      </c>
      <c r="I13" s="86" t="s">
        <v>148</v>
      </c>
      <c r="J13" s="85" t="s">
        <v>148</v>
      </c>
    </row>
    <row r="14" s="72" customFormat="1" spans="1:11">
      <c r="A14" s="28" t="s">
        <v>53</v>
      </c>
      <c r="B14" s="23" t="s">
        <v>54</v>
      </c>
      <c r="C14" s="31" t="s">
        <v>55</v>
      </c>
      <c r="D14" s="31" t="s">
        <v>56</v>
      </c>
      <c r="E14" s="23" t="s">
        <v>15</v>
      </c>
      <c r="F14" s="74">
        <v>23988.68</v>
      </c>
      <c r="G14" s="23" t="s">
        <v>15</v>
      </c>
      <c r="H14" s="78">
        <v>17991.55</v>
      </c>
      <c r="I14" s="23" t="s">
        <v>15</v>
      </c>
      <c r="J14" s="64" t="s">
        <v>149</v>
      </c>
      <c r="K14" s="87"/>
    </row>
    <row r="15" s="72" customFormat="1" spans="1:10">
      <c r="A15" s="28" t="s">
        <v>57</v>
      </c>
      <c r="B15" s="23" t="s">
        <v>54</v>
      </c>
      <c r="C15" s="31" t="s">
        <v>58</v>
      </c>
      <c r="D15" s="31" t="s">
        <v>59</v>
      </c>
      <c r="E15" s="23" t="s">
        <v>15</v>
      </c>
      <c r="F15" s="74">
        <v>9347.41</v>
      </c>
      <c r="G15" s="23" t="s">
        <v>15</v>
      </c>
      <c r="H15" s="79">
        <v>7010.59</v>
      </c>
      <c r="I15" s="23" t="s">
        <v>15</v>
      </c>
      <c r="J15" s="64" t="s">
        <v>149</v>
      </c>
    </row>
    <row r="16" s="72" customFormat="1" spans="1:10">
      <c r="A16" s="28" t="s">
        <v>60</v>
      </c>
      <c r="B16" s="23" t="s">
        <v>61</v>
      </c>
      <c r="C16" s="24" t="s">
        <v>62</v>
      </c>
      <c r="D16" s="24" t="s">
        <v>63</v>
      </c>
      <c r="E16" s="23" t="s">
        <v>148</v>
      </c>
      <c r="F16" s="73" t="s">
        <v>148</v>
      </c>
      <c r="G16" s="76" t="s">
        <v>148</v>
      </c>
      <c r="H16" s="76" t="s">
        <v>148</v>
      </c>
      <c r="I16" s="86" t="s">
        <v>148</v>
      </c>
      <c r="J16" s="85" t="s">
        <v>148</v>
      </c>
    </row>
    <row r="17" s="72" customFormat="1" spans="1:10">
      <c r="A17" s="33" t="s">
        <v>64</v>
      </c>
      <c r="B17" s="23" t="s">
        <v>65</v>
      </c>
      <c r="C17" s="24" t="s">
        <v>66</v>
      </c>
      <c r="D17" s="24" t="s">
        <v>67</v>
      </c>
      <c r="E17" s="23" t="s">
        <v>15</v>
      </c>
      <c r="F17" s="74">
        <v>2993.73</v>
      </c>
      <c r="G17" s="23" t="s">
        <v>15</v>
      </c>
      <c r="H17" s="74">
        <v>2271.1</v>
      </c>
      <c r="I17" s="23" t="s">
        <v>15</v>
      </c>
      <c r="J17" s="85" t="s">
        <v>149</v>
      </c>
    </row>
    <row r="18" s="72" customFormat="1" spans="1:10">
      <c r="A18" s="33" t="s">
        <v>68</v>
      </c>
      <c r="B18" s="23" t="s">
        <v>69</v>
      </c>
      <c r="C18" s="24" t="s">
        <v>70</v>
      </c>
      <c r="D18" s="24" t="s">
        <v>71</v>
      </c>
      <c r="E18" s="23" t="s">
        <v>15</v>
      </c>
      <c r="F18" s="73">
        <v>1729.77</v>
      </c>
      <c r="G18" s="76" t="s">
        <v>15</v>
      </c>
      <c r="H18" s="77">
        <v>1312.24</v>
      </c>
      <c r="I18" s="86" t="s">
        <v>15</v>
      </c>
      <c r="J18" s="85" t="s">
        <v>149</v>
      </c>
    </row>
    <row r="19" s="72" customFormat="1" spans="1:10">
      <c r="A19" s="33" t="s">
        <v>72</v>
      </c>
      <c r="B19" s="23" t="s">
        <v>54</v>
      </c>
      <c r="C19" s="24" t="s">
        <v>73</v>
      </c>
      <c r="D19" s="24" t="s">
        <v>74</v>
      </c>
      <c r="E19" s="23" t="s">
        <v>15</v>
      </c>
      <c r="F19" s="74">
        <v>450.15</v>
      </c>
      <c r="G19" s="76" t="s">
        <v>15</v>
      </c>
      <c r="H19" s="74">
        <v>341.5</v>
      </c>
      <c r="I19" s="86" t="s">
        <v>15</v>
      </c>
      <c r="J19" s="85" t="s">
        <v>149</v>
      </c>
    </row>
    <row r="20" s="72" customFormat="1" spans="1:10">
      <c r="A20" s="33" t="s">
        <v>75</v>
      </c>
      <c r="B20" s="23" t="s">
        <v>54</v>
      </c>
      <c r="C20" s="24" t="s">
        <v>76</v>
      </c>
      <c r="D20" s="24" t="s">
        <v>77</v>
      </c>
      <c r="E20" s="23" t="s">
        <v>148</v>
      </c>
      <c r="F20" s="73" t="s">
        <v>148</v>
      </c>
      <c r="G20" s="76" t="s">
        <v>148</v>
      </c>
      <c r="H20" s="76" t="s">
        <v>148</v>
      </c>
      <c r="I20" s="76" t="s">
        <v>148</v>
      </c>
      <c r="J20" s="85" t="s">
        <v>148</v>
      </c>
    </row>
    <row r="21" s="72" customFormat="1" spans="1:10">
      <c r="A21" s="33" t="s">
        <v>78</v>
      </c>
      <c r="B21" s="23" t="s">
        <v>54</v>
      </c>
      <c r="C21" s="24" t="s">
        <v>79</v>
      </c>
      <c r="D21" s="24" t="s">
        <v>80</v>
      </c>
      <c r="E21" s="23" t="s">
        <v>148</v>
      </c>
      <c r="F21" s="73" t="s">
        <v>148</v>
      </c>
      <c r="G21" s="76" t="s">
        <v>148</v>
      </c>
      <c r="H21" s="76" t="s">
        <v>148</v>
      </c>
      <c r="I21" s="76" t="s">
        <v>148</v>
      </c>
      <c r="J21" s="85" t="s">
        <v>148</v>
      </c>
    </row>
    <row r="22" s="72" customFormat="1" spans="1:10">
      <c r="A22" s="33" t="s">
        <v>81</v>
      </c>
      <c r="B22" s="23" t="s">
        <v>54</v>
      </c>
      <c r="C22" s="24" t="s">
        <v>82</v>
      </c>
      <c r="D22" s="24" t="s">
        <v>83</v>
      </c>
      <c r="E22" s="23" t="s">
        <v>15</v>
      </c>
      <c r="F22" s="74">
        <v>547.18</v>
      </c>
      <c r="G22" s="76" t="s">
        <v>15</v>
      </c>
      <c r="H22" s="74">
        <v>415.1</v>
      </c>
      <c r="I22" s="76" t="s">
        <v>15</v>
      </c>
      <c r="J22" s="85" t="s">
        <v>149</v>
      </c>
    </row>
    <row r="23" s="72" customFormat="1" spans="1:10">
      <c r="A23" s="33" t="s">
        <v>84</v>
      </c>
      <c r="B23" s="23" t="s">
        <v>54</v>
      </c>
      <c r="C23" s="24" t="s">
        <v>73</v>
      </c>
      <c r="D23" s="24" t="s">
        <v>74</v>
      </c>
      <c r="E23" s="23" t="s">
        <v>148</v>
      </c>
      <c r="F23" s="73" t="s">
        <v>148</v>
      </c>
      <c r="G23" s="76" t="s">
        <v>148</v>
      </c>
      <c r="H23" s="76" t="s">
        <v>148</v>
      </c>
      <c r="I23" s="86" t="s">
        <v>148</v>
      </c>
      <c r="J23" s="85" t="s">
        <v>148</v>
      </c>
    </row>
    <row r="24" s="72" customFormat="1" spans="1:10">
      <c r="A24" s="33" t="s">
        <v>85</v>
      </c>
      <c r="B24" s="23" t="s">
        <v>54</v>
      </c>
      <c r="C24" s="31" t="s">
        <v>86</v>
      </c>
      <c r="D24" s="31" t="s">
        <v>87</v>
      </c>
      <c r="E24" s="23" t="s">
        <v>148</v>
      </c>
      <c r="F24" s="73" t="s">
        <v>148</v>
      </c>
      <c r="G24" s="23" t="s">
        <v>148</v>
      </c>
      <c r="H24" s="77" t="s">
        <v>148</v>
      </c>
      <c r="I24" s="23" t="s">
        <v>148</v>
      </c>
      <c r="J24" s="85" t="s">
        <v>148</v>
      </c>
    </row>
    <row r="25" s="72" customFormat="1" spans="1:10">
      <c r="A25" s="33" t="s">
        <v>88</v>
      </c>
      <c r="B25" s="23" t="s">
        <v>54</v>
      </c>
      <c r="C25" s="31" t="s">
        <v>89</v>
      </c>
      <c r="D25" s="31" t="s">
        <v>90</v>
      </c>
      <c r="E25" s="23" t="s">
        <v>15</v>
      </c>
      <c r="F25" s="74">
        <v>3968.34</v>
      </c>
      <c r="G25" s="23" t="s">
        <v>15</v>
      </c>
      <c r="H25" s="74">
        <v>3010.46</v>
      </c>
      <c r="I25" s="23" t="s">
        <v>15</v>
      </c>
      <c r="J25" s="85" t="s">
        <v>149</v>
      </c>
    </row>
    <row r="26" s="72" customFormat="1" spans="1:10">
      <c r="A26" s="33" t="s">
        <v>91</v>
      </c>
      <c r="B26" s="23" t="s">
        <v>54</v>
      </c>
      <c r="C26" s="31" t="s">
        <v>89</v>
      </c>
      <c r="D26" s="31" t="s">
        <v>90</v>
      </c>
      <c r="E26" s="23" t="s">
        <v>15</v>
      </c>
      <c r="F26" s="74">
        <f>[12]SET!$D$21+[12]SET!$D$32</f>
        <v>31073.85</v>
      </c>
      <c r="G26" s="23" t="s">
        <v>15</v>
      </c>
      <c r="H26" s="74">
        <f>[12]SET!$B$21+[12]SET!$B$32</f>
        <v>23573.19</v>
      </c>
      <c r="I26" s="23" t="s">
        <v>15</v>
      </c>
      <c r="J26" s="85" t="s">
        <v>149</v>
      </c>
    </row>
    <row r="27" s="72" customFormat="1" spans="1:10">
      <c r="A27" s="33" t="s">
        <v>92</v>
      </c>
      <c r="B27" s="23" t="s">
        <v>54</v>
      </c>
      <c r="C27" s="31" t="s">
        <v>93</v>
      </c>
      <c r="D27" s="31" t="s">
        <v>94</v>
      </c>
      <c r="E27" s="23" t="s">
        <v>148</v>
      </c>
      <c r="F27" s="73" t="s">
        <v>148</v>
      </c>
      <c r="G27" s="76" t="s">
        <v>148</v>
      </c>
      <c r="H27" s="76" t="s">
        <v>148</v>
      </c>
      <c r="I27" s="76" t="s">
        <v>148</v>
      </c>
      <c r="J27" s="85" t="s">
        <v>148</v>
      </c>
    </row>
    <row r="28" s="72" customFormat="1" spans="1:10">
      <c r="A28" s="33" t="s">
        <v>95</v>
      </c>
      <c r="B28" s="23" t="s">
        <v>54</v>
      </c>
      <c r="C28" s="31" t="s">
        <v>93</v>
      </c>
      <c r="D28" s="31" t="s">
        <v>94</v>
      </c>
      <c r="E28" s="23" t="s">
        <v>15</v>
      </c>
      <c r="F28" s="74">
        <v>13389.69</v>
      </c>
      <c r="G28" s="23" t="s">
        <v>15</v>
      </c>
      <c r="H28" s="74">
        <v>10157.69</v>
      </c>
      <c r="I28" s="23" t="s">
        <v>15</v>
      </c>
      <c r="J28" s="85" t="s">
        <v>149</v>
      </c>
    </row>
    <row r="29" s="72" customFormat="1" spans="1:10">
      <c r="A29" s="33" t="s">
        <v>96</v>
      </c>
      <c r="B29" s="23" t="s">
        <v>54</v>
      </c>
      <c r="C29" s="24" t="s">
        <v>97</v>
      </c>
      <c r="D29" s="24" t="s">
        <v>98</v>
      </c>
      <c r="E29" s="23" t="s">
        <v>148</v>
      </c>
      <c r="F29" s="74" t="s">
        <v>148</v>
      </c>
      <c r="G29" s="76" t="s">
        <v>148</v>
      </c>
      <c r="H29" s="74" t="s">
        <v>148</v>
      </c>
      <c r="I29" s="86" t="s">
        <v>148</v>
      </c>
      <c r="J29" s="88" t="s">
        <v>148</v>
      </c>
    </row>
    <row r="30" s="72" customFormat="1" spans="1:10">
      <c r="A30" s="33" t="s">
        <v>99</v>
      </c>
      <c r="B30" s="23" t="s">
        <v>54</v>
      </c>
      <c r="C30" s="24" t="s">
        <v>100</v>
      </c>
      <c r="D30" s="24" t="s">
        <v>101</v>
      </c>
      <c r="E30" s="23" t="s">
        <v>15</v>
      </c>
      <c r="F30" s="74">
        <f>[16]SET!$D$21+[16]SET!$D$32</f>
        <v>2153.54</v>
      </c>
      <c r="G30" s="76" t="s">
        <v>15</v>
      </c>
      <c r="H30" s="74">
        <f>[16]SET!$B$21+[16]SET!$B$32</f>
        <v>1633.72</v>
      </c>
      <c r="I30" s="86" t="s">
        <v>15</v>
      </c>
      <c r="J30" s="85" t="s">
        <v>149</v>
      </c>
    </row>
    <row r="31" s="72" customFormat="1" spans="1:10">
      <c r="A31" s="33" t="s">
        <v>102</v>
      </c>
      <c r="B31" s="23" t="s">
        <v>54</v>
      </c>
      <c r="C31" s="24" t="s">
        <v>103</v>
      </c>
      <c r="D31" s="24" t="s">
        <v>104</v>
      </c>
      <c r="E31" s="23" t="s">
        <v>15</v>
      </c>
      <c r="F31" s="74">
        <v>1450.17</v>
      </c>
      <c r="G31" s="76" t="s">
        <v>15</v>
      </c>
      <c r="H31" s="74">
        <v>1100.13</v>
      </c>
      <c r="I31" s="86" t="s">
        <v>15</v>
      </c>
      <c r="J31" s="85" t="s">
        <v>149</v>
      </c>
    </row>
    <row r="32" s="72" customFormat="1" spans="1:10">
      <c r="A32" s="33" t="s">
        <v>105</v>
      </c>
      <c r="B32" s="23" t="s">
        <v>54</v>
      </c>
      <c r="C32" s="34" t="s">
        <v>106</v>
      </c>
      <c r="D32" s="34" t="s">
        <v>107</v>
      </c>
      <c r="E32" s="23" t="s">
        <v>15</v>
      </c>
      <c r="F32" s="74">
        <f>[18]SET!$D$21+[18]SET!$D$32</f>
        <v>2103.53</v>
      </c>
      <c r="G32" s="73" t="s">
        <v>15</v>
      </c>
      <c r="H32" s="74">
        <f>[18]SET!$B$21+[18]SET!$B$32</f>
        <v>1595.78</v>
      </c>
      <c r="I32" s="86" t="s">
        <v>15</v>
      </c>
      <c r="J32" s="85" t="s">
        <v>149</v>
      </c>
    </row>
    <row r="33" s="72" customFormat="1" spans="1:10">
      <c r="A33" s="33" t="s">
        <v>108</v>
      </c>
      <c r="B33" s="23" t="s">
        <v>54</v>
      </c>
      <c r="C33" s="34" t="s">
        <v>106</v>
      </c>
      <c r="D33" s="34" t="s">
        <v>107</v>
      </c>
      <c r="E33" s="23" t="s">
        <v>148</v>
      </c>
      <c r="F33" s="73" t="s">
        <v>148</v>
      </c>
      <c r="G33" s="23" t="s">
        <v>148</v>
      </c>
      <c r="H33" s="77" t="s">
        <v>148</v>
      </c>
      <c r="I33" s="23" t="s">
        <v>148</v>
      </c>
      <c r="J33" s="85" t="s">
        <v>148</v>
      </c>
    </row>
    <row r="34" s="72" customFormat="1" spans="1:10">
      <c r="A34" s="33" t="s">
        <v>109</v>
      </c>
      <c r="B34" s="23" t="s">
        <v>54</v>
      </c>
      <c r="C34" s="35" t="s">
        <v>110</v>
      </c>
      <c r="D34" s="24" t="s">
        <v>111</v>
      </c>
      <c r="E34" s="23" t="s">
        <v>148</v>
      </c>
      <c r="F34" s="73" t="s">
        <v>148</v>
      </c>
      <c r="G34" s="23" t="s">
        <v>148</v>
      </c>
      <c r="H34" s="77" t="s">
        <v>148</v>
      </c>
      <c r="I34" s="23" t="s">
        <v>148</v>
      </c>
      <c r="J34" s="85" t="s">
        <v>148</v>
      </c>
    </row>
    <row r="35" s="72" customFormat="1" spans="1:10">
      <c r="A35" s="80" t="s">
        <v>112</v>
      </c>
      <c r="B35" s="23" t="s">
        <v>113</v>
      </c>
      <c r="C35" s="31" t="s">
        <v>114</v>
      </c>
      <c r="D35" s="31" t="s">
        <v>115</v>
      </c>
      <c r="E35" s="23" t="s">
        <v>15</v>
      </c>
      <c r="F35" s="74">
        <f>[21]SETEMBRO!$D$21+[21]SETEMBRO!$D$32</f>
        <v>46734.01</v>
      </c>
      <c r="G35" s="23" t="s">
        <v>15</v>
      </c>
      <c r="H35" s="74">
        <f>[21]SETEMBRO!$B$21+[21]SETEMBRO!$B$32</f>
        <v>35453.4</v>
      </c>
      <c r="I35" s="23" t="s">
        <v>15</v>
      </c>
      <c r="J35" s="85" t="s">
        <v>149</v>
      </c>
    </row>
    <row r="36" s="72" customFormat="1" spans="1:10">
      <c r="A36" s="33" t="s">
        <v>116</v>
      </c>
      <c r="B36" s="23" t="s">
        <v>54</v>
      </c>
      <c r="C36" s="24" t="s">
        <v>117</v>
      </c>
      <c r="D36" s="24" t="s">
        <v>118</v>
      </c>
      <c r="E36" s="23" t="s">
        <v>15</v>
      </c>
      <c r="F36" s="74">
        <v>1133.91</v>
      </c>
      <c r="G36" s="23" t="s">
        <v>15</v>
      </c>
      <c r="H36" s="81">
        <v>860.21</v>
      </c>
      <c r="I36" s="23" t="s">
        <v>15</v>
      </c>
      <c r="J36" s="85" t="s">
        <v>149</v>
      </c>
    </row>
    <row r="37" s="72" customFormat="1" spans="1:10">
      <c r="A37" s="33" t="s">
        <v>119</v>
      </c>
      <c r="B37" s="23" t="s">
        <v>54</v>
      </c>
      <c r="C37" s="24" t="s">
        <v>120</v>
      </c>
      <c r="D37" s="24" t="s">
        <v>121</v>
      </c>
      <c r="E37" s="23" t="s">
        <v>148</v>
      </c>
      <c r="F37" s="73" t="s">
        <v>148</v>
      </c>
      <c r="G37" s="23" t="s">
        <v>148</v>
      </c>
      <c r="H37" s="77" t="s">
        <v>148</v>
      </c>
      <c r="I37" s="23" t="s">
        <v>148</v>
      </c>
      <c r="J37" s="85" t="s">
        <v>148</v>
      </c>
    </row>
    <row r="38" s="72" customFormat="1" spans="1:10">
      <c r="A38" s="33" t="s">
        <v>122</v>
      </c>
      <c r="B38" s="23" t="s">
        <v>123</v>
      </c>
      <c r="C38" s="24" t="s">
        <v>124</v>
      </c>
      <c r="D38" s="24" t="s">
        <v>125</v>
      </c>
      <c r="E38" s="23" t="s">
        <v>15</v>
      </c>
      <c r="F38" s="74">
        <f>[23]SET!$D$20+[23]SET!$D$40</f>
        <v>10411.9</v>
      </c>
      <c r="G38" s="23" t="s">
        <v>15</v>
      </c>
      <c r="H38" s="74">
        <f>[23]SET!$B$20+[23]SET!$B$40</f>
        <v>7898.67</v>
      </c>
      <c r="I38" s="23" t="s">
        <v>15</v>
      </c>
      <c r="J38" s="85" t="s">
        <v>149</v>
      </c>
    </row>
    <row r="39" s="72" customFormat="1" spans="1:10">
      <c r="A39" s="33" t="s">
        <v>126</v>
      </c>
      <c r="B39" s="23" t="s">
        <v>127</v>
      </c>
      <c r="C39" s="24" t="s">
        <v>124</v>
      </c>
      <c r="D39" s="24" t="s">
        <v>125</v>
      </c>
      <c r="E39" s="23" t="s">
        <v>148</v>
      </c>
      <c r="F39" s="73" t="s">
        <v>148</v>
      </c>
      <c r="G39" s="23" t="s">
        <v>148</v>
      </c>
      <c r="H39" s="23" t="s">
        <v>148</v>
      </c>
      <c r="I39" s="23" t="s">
        <v>148</v>
      </c>
      <c r="J39" s="85" t="s">
        <v>148</v>
      </c>
    </row>
    <row r="40" s="72" customFormat="1" spans="1:10">
      <c r="A40" s="33" t="s">
        <v>128</v>
      </c>
      <c r="B40" s="23" t="s">
        <v>123</v>
      </c>
      <c r="C40" s="24" t="s">
        <v>124</v>
      </c>
      <c r="D40" s="24" t="s">
        <v>125</v>
      </c>
      <c r="E40" s="23" t="s">
        <v>15</v>
      </c>
      <c r="F40" s="74">
        <v>2049.6</v>
      </c>
      <c r="G40" s="76" t="s">
        <v>15</v>
      </c>
      <c r="H40" s="74">
        <v>1554.87</v>
      </c>
      <c r="I40" s="86" t="s">
        <v>15</v>
      </c>
      <c r="J40" s="85" t="s">
        <v>149</v>
      </c>
    </row>
    <row r="41" s="72" customFormat="1" spans="1:10">
      <c r="A41" s="33" t="s">
        <v>129</v>
      </c>
      <c r="B41" s="23" t="s">
        <v>54</v>
      </c>
      <c r="C41" s="24" t="s">
        <v>130</v>
      </c>
      <c r="D41" s="24" t="s">
        <v>131</v>
      </c>
      <c r="E41" s="23" t="s">
        <v>15</v>
      </c>
      <c r="F41" s="74">
        <f>[24]SET!$D$21+[24]SET!$D$32</f>
        <v>2024.07</v>
      </c>
      <c r="G41" s="23" t="s">
        <v>15</v>
      </c>
      <c r="H41" s="74">
        <f>[24]SET!$B$21+[24]SET!$B$32</f>
        <v>1535.49</v>
      </c>
      <c r="I41" s="23" t="s">
        <v>15</v>
      </c>
      <c r="J41" s="85" t="s">
        <v>149</v>
      </c>
    </row>
    <row r="42" s="72" customFormat="1" spans="1:10">
      <c r="A42" s="33" t="s">
        <v>132</v>
      </c>
      <c r="B42" s="23" t="s">
        <v>54</v>
      </c>
      <c r="C42" s="24" t="s">
        <v>133</v>
      </c>
      <c r="D42" s="24" t="s">
        <v>134</v>
      </c>
      <c r="E42" s="23" t="s">
        <v>15</v>
      </c>
      <c r="F42" s="74">
        <v>576.67</v>
      </c>
      <c r="G42" s="23" t="s">
        <v>15</v>
      </c>
      <c r="H42" s="74">
        <v>437.47</v>
      </c>
      <c r="I42" s="23" t="s">
        <v>15</v>
      </c>
      <c r="J42" s="85" t="s">
        <v>149</v>
      </c>
    </row>
    <row r="43" s="72" customFormat="1" spans="1:10">
      <c r="A43" s="33" t="s">
        <v>135</v>
      </c>
      <c r="B43" s="23" t="s">
        <v>54</v>
      </c>
      <c r="C43" s="40" t="s">
        <v>136</v>
      </c>
      <c r="D43" s="40" t="s">
        <v>137</v>
      </c>
      <c r="E43" s="23" t="s">
        <v>15</v>
      </c>
      <c r="F43" s="74">
        <v>1319.18</v>
      </c>
      <c r="G43" s="23" t="s">
        <v>15</v>
      </c>
      <c r="H43" s="74">
        <v>1000.76</v>
      </c>
      <c r="I43" s="23" t="s">
        <v>15</v>
      </c>
      <c r="J43" s="85" t="s">
        <v>149</v>
      </c>
    </row>
    <row r="44" s="72" customFormat="1" spans="1:10">
      <c r="A44" s="33" t="s">
        <v>138</v>
      </c>
      <c r="B44" s="23" t="s">
        <v>54</v>
      </c>
      <c r="C44" s="24" t="s">
        <v>139</v>
      </c>
      <c r="D44" s="24" t="s">
        <v>140</v>
      </c>
      <c r="E44" s="23" t="s">
        <v>15</v>
      </c>
      <c r="F44" s="74">
        <v>2567.62</v>
      </c>
      <c r="G44" s="76" t="s">
        <v>15</v>
      </c>
      <c r="H44" s="74">
        <v>1947.85</v>
      </c>
      <c r="I44" s="86" t="s">
        <v>15</v>
      </c>
      <c r="J44" s="85" t="s">
        <v>149</v>
      </c>
    </row>
    <row r="45" s="72" customFormat="1" spans="1:10">
      <c r="A45" s="33" t="s">
        <v>141</v>
      </c>
      <c r="B45" s="23" t="s">
        <v>54</v>
      </c>
      <c r="C45" s="24" t="s">
        <v>142</v>
      </c>
      <c r="D45" s="24" t="s">
        <v>143</v>
      </c>
      <c r="E45" s="23" t="s">
        <v>15</v>
      </c>
      <c r="F45" s="74">
        <v>863.89</v>
      </c>
      <c r="G45" s="23" t="s">
        <v>15</v>
      </c>
      <c r="H45" s="74">
        <v>655.36</v>
      </c>
      <c r="I45" s="23" t="s">
        <v>15</v>
      </c>
      <c r="J45" s="85" t="s">
        <v>149</v>
      </c>
    </row>
    <row r="46" s="72" customFormat="1" ht="15.75" spans="1:10">
      <c r="A46" s="41" t="s">
        <v>144</v>
      </c>
      <c r="B46" s="42" t="s">
        <v>54</v>
      </c>
      <c r="C46" s="43" t="s">
        <v>145</v>
      </c>
      <c r="D46" s="43" t="s">
        <v>146</v>
      </c>
      <c r="E46" s="42" t="s">
        <v>148</v>
      </c>
      <c r="F46" s="42" t="s">
        <v>148</v>
      </c>
      <c r="G46" s="82" t="s">
        <v>148</v>
      </c>
      <c r="H46" s="83" t="s">
        <v>148</v>
      </c>
      <c r="I46" s="89" t="s">
        <v>148</v>
      </c>
      <c r="J46" s="90" t="s">
        <v>148</v>
      </c>
    </row>
    <row r="47" s="72" customFormat="1" spans="1:10">
      <c r="A47" s="46" t="s">
        <v>150</v>
      </c>
      <c r="B47" s="47"/>
      <c r="C47" s="47"/>
      <c r="D47" s="47"/>
      <c r="E47" s="47"/>
      <c r="F47" s="47"/>
      <c r="G47" s="47"/>
      <c r="H47" s="47"/>
      <c r="I47" s="47"/>
      <c r="J47" s="69"/>
    </row>
    <row r="48" s="72" customFormat="1" ht="15.75" spans="1:10">
      <c r="A48" s="48"/>
      <c r="B48" s="49"/>
      <c r="C48" s="49"/>
      <c r="D48" s="49"/>
      <c r="E48" s="49"/>
      <c r="F48" s="49"/>
      <c r="G48" s="49"/>
      <c r="H48" s="49"/>
      <c r="I48" s="49"/>
      <c r="J48" s="70"/>
    </row>
    <row r="49" s="72" customFormat="1" spans="1:10">
      <c r="A49" s="50"/>
      <c r="B49" s="50"/>
      <c r="C49" s="51"/>
      <c r="D49" s="50"/>
      <c r="E49" s="52"/>
      <c r="F49" s="50"/>
      <c r="G49" s="51"/>
      <c r="H49" s="52"/>
      <c r="I49" s="51"/>
      <c r="J49" s="52"/>
    </row>
    <row r="50" s="72" customFormat="1" spans="5:10">
      <c r="E50" s="51"/>
      <c r="G50" s="52"/>
      <c r="I50" s="51"/>
      <c r="J50" s="52"/>
    </row>
    <row r="51" s="72" customFormat="1" spans="5:10">
      <c r="E51" s="51"/>
      <c r="G51" s="52"/>
      <c r="I51" s="51"/>
      <c r="J51" s="52"/>
    </row>
    <row r="52" s="72" customFormat="1" spans="5:11">
      <c r="E52" s="51"/>
      <c r="G52" s="52"/>
      <c r="I52" s="91"/>
      <c r="J52" s="52"/>
      <c r="K52" s="91"/>
    </row>
    <row r="53" s="72" customFormat="1" spans="5:11">
      <c r="E53" s="51"/>
      <c r="G53" s="52"/>
      <c r="I53" s="91"/>
      <c r="J53" s="52"/>
      <c r="K53" s="92"/>
    </row>
    <row r="54" s="72" customFormat="1" spans="5:11">
      <c r="E54" s="51"/>
      <c r="G54" s="52"/>
      <c r="I54" s="91"/>
      <c r="J54" s="52"/>
      <c r="K54" s="93"/>
    </row>
    <row r="55" spans="5:11">
      <c r="E55" s="51"/>
      <c r="F55" s="72"/>
      <c r="G55" s="52"/>
      <c r="H55" s="72"/>
      <c r="I55" s="72"/>
      <c r="J55" s="52"/>
      <c r="K55" s="91"/>
    </row>
  </sheetData>
  <mergeCells count="11">
    <mergeCell ref="A1:J1"/>
    <mergeCell ref="F2:G2"/>
    <mergeCell ref="H2:I2"/>
    <mergeCell ref="A47:J47"/>
    <mergeCell ref="A48:J48"/>
    <mergeCell ref="A2:A3"/>
    <mergeCell ref="B2:B3"/>
    <mergeCell ref="C2:C3"/>
    <mergeCell ref="D2:D3"/>
    <mergeCell ref="E2:E3"/>
    <mergeCell ref="J2:J3"/>
  </mergeCells>
  <printOptions horizontalCentered="1"/>
  <pageMargins left="0.236111111111111" right="0.236111111111111" top="1.88958333333333" bottom="1.14166666666667" header="0.118055555555556" footer="0.118055555555556"/>
  <pageSetup paperSize="9" scale="82" fitToHeight="0" orientation="landscape"/>
  <headerFooter>
    <oddHeader>&amp;C&amp;12&amp;B&amp;G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4"/>
  <sheetViews>
    <sheetView zoomScale="115" zoomScaleNormal="115" topLeftCell="A33" workbookViewId="0">
      <selection activeCell="J13" sqref="J13"/>
    </sheetView>
  </sheetViews>
  <sheetFormatPr defaultColWidth="9" defaultRowHeight="15"/>
  <cols>
    <col min="1" max="1" width="72.2857142857143" customWidth="1"/>
    <col min="2" max="2" width="17.4285714285714" customWidth="1"/>
    <col min="3" max="3" width="35.7142857142857" hidden="1" customWidth="1"/>
    <col min="4" max="4" width="14.5714285714286" hidden="1" customWidth="1"/>
    <col min="5" max="5" width="13.8571428571429" style="1" customWidth="1"/>
    <col min="6" max="6" width="14.2857142857143" style="2" customWidth="1"/>
    <col min="7" max="7" width="14.1428571428571" style="3" customWidth="1"/>
    <col min="8" max="8" width="14.7142857142857" style="2" customWidth="1"/>
    <col min="9" max="9" width="12.2857142857143" style="1" customWidth="1"/>
    <col min="10" max="10" width="25.2857142857143" style="3" customWidth="1"/>
  </cols>
  <sheetData>
    <row r="1" ht="16.5" spans="1:10">
      <c r="A1" s="4" t="s">
        <v>0</v>
      </c>
      <c r="B1" s="5"/>
      <c r="C1" s="5"/>
      <c r="D1" s="5"/>
      <c r="E1" s="5"/>
      <c r="F1" s="6"/>
      <c r="G1" s="5"/>
      <c r="H1" s="6"/>
      <c r="I1" s="5"/>
      <c r="J1" s="56"/>
    </row>
    <row r="2" ht="18.6" customHeight="1" spans="1:10">
      <c r="A2" s="7" t="s">
        <v>1</v>
      </c>
      <c r="B2" s="8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1"/>
      <c r="H2" s="10" t="s">
        <v>7</v>
      </c>
      <c r="I2" s="11"/>
      <c r="J2" s="57" t="s">
        <v>8</v>
      </c>
    </row>
    <row r="3" ht="18.6" customHeight="1" spans="1:10">
      <c r="A3" s="12"/>
      <c r="B3" s="13"/>
      <c r="C3" s="13"/>
      <c r="D3" s="13"/>
      <c r="E3" s="13"/>
      <c r="F3" s="14" t="s">
        <v>9</v>
      </c>
      <c r="G3" s="15" t="s">
        <v>10</v>
      </c>
      <c r="H3" s="14" t="s">
        <v>9</v>
      </c>
      <c r="I3" s="15" t="s">
        <v>10</v>
      </c>
      <c r="J3" s="58"/>
    </row>
    <row r="4" spans="1:10">
      <c r="A4" s="16" t="s">
        <v>11</v>
      </c>
      <c r="B4" s="17" t="s">
        <v>12</v>
      </c>
      <c r="C4" s="18" t="s">
        <v>13</v>
      </c>
      <c r="D4" s="18" t="s">
        <v>14</v>
      </c>
      <c r="E4" s="17" t="s">
        <v>15</v>
      </c>
      <c r="F4" s="19" t="s">
        <v>148</v>
      </c>
      <c r="G4" s="20" t="s">
        <v>148</v>
      </c>
      <c r="H4" s="21">
        <f>[1]SET!$B$21+[1]SET!$B$26</f>
        <v>14087.82</v>
      </c>
      <c r="I4" s="23" t="s">
        <v>15</v>
      </c>
      <c r="J4" s="59" t="s">
        <v>151</v>
      </c>
    </row>
    <row r="5" spans="1:10">
      <c r="A5" s="22" t="s">
        <v>17</v>
      </c>
      <c r="B5" s="23" t="s">
        <v>18</v>
      </c>
      <c r="C5" s="24" t="s">
        <v>19</v>
      </c>
      <c r="D5" s="24" t="s">
        <v>20</v>
      </c>
      <c r="E5" s="23" t="s">
        <v>15</v>
      </c>
      <c r="F5" s="25" t="s">
        <v>148</v>
      </c>
      <c r="G5" s="26" t="s">
        <v>148</v>
      </c>
      <c r="H5" s="27">
        <v>2044.48</v>
      </c>
      <c r="I5" s="23" t="s">
        <v>15</v>
      </c>
      <c r="J5" s="60" t="s">
        <v>151</v>
      </c>
    </row>
    <row r="6" spans="1:10">
      <c r="A6" s="28" t="s">
        <v>21</v>
      </c>
      <c r="B6" s="23" t="s">
        <v>22</v>
      </c>
      <c r="C6" s="24" t="s">
        <v>23</v>
      </c>
      <c r="D6" s="24" t="s">
        <v>24</v>
      </c>
      <c r="E6" s="23" t="s">
        <v>15</v>
      </c>
      <c r="F6" s="25" t="s">
        <v>148</v>
      </c>
      <c r="G6" s="26" t="s">
        <v>148</v>
      </c>
      <c r="H6" s="29">
        <f>[30]SET!$B$20+[30]SET!$B$25</f>
        <v>14834.51</v>
      </c>
      <c r="I6" s="26" t="s">
        <v>15</v>
      </c>
      <c r="J6" s="60" t="s">
        <v>151</v>
      </c>
    </row>
    <row r="7" spans="1:10">
      <c r="A7" s="28" t="s">
        <v>25</v>
      </c>
      <c r="B7" s="23" t="s">
        <v>26</v>
      </c>
      <c r="C7" s="24" t="s">
        <v>27</v>
      </c>
      <c r="D7" s="24" t="s">
        <v>28</v>
      </c>
      <c r="E7" s="23" t="s">
        <v>15</v>
      </c>
      <c r="F7" s="25" t="s">
        <v>148</v>
      </c>
      <c r="G7" s="26" t="s">
        <v>148</v>
      </c>
      <c r="H7" s="30" t="s">
        <v>148</v>
      </c>
      <c r="I7" s="61" t="s">
        <v>148</v>
      </c>
      <c r="J7" s="60" t="s">
        <v>148</v>
      </c>
    </row>
    <row r="8" spans="1:10">
      <c r="A8" s="28" t="s">
        <v>29</v>
      </c>
      <c r="B8" s="23" t="s">
        <v>30</v>
      </c>
      <c r="C8" s="24" t="s">
        <v>31</v>
      </c>
      <c r="D8" s="24" t="s">
        <v>32</v>
      </c>
      <c r="E8" s="23" t="s">
        <v>15</v>
      </c>
      <c r="F8" s="25" t="s">
        <v>148</v>
      </c>
      <c r="G8" s="26" t="s">
        <v>148</v>
      </c>
      <c r="H8" s="25" t="s">
        <v>148</v>
      </c>
      <c r="I8" s="61" t="s">
        <v>148</v>
      </c>
      <c r="J8" s="60" t="s">
        <v>148</v>
      </c>
    </row>
    <row r="9" spans="1:10">
      <c r="A9" s="28" t="s">
        <v>33</v>
      </c>
      <c r="B9" s="23" t="s">
        <v>34</v>
      </c>
      <c r="C9" s="24" t="s">
        <v>35</v>
      </c>
      <c r="D9" s="24" t="s">
        <v>36</v>
      </c>
      <c r="E9" s="23" t="s">
        <v>15</v>
      </c>
      <c r="F9" s="25" t="s">
        <v>148</v>
      </c>
      <c r="G9" s="26" t="s">
        <v>148</v>
      </c>
      <c r="H9" s="25" t="s">
        <v>148</v>
      </c>
      <c r="I9" s="61" t="s">
        <v>148</v>
      </c>
      <c r="J9" s="62" t="s">
        <v>148</v>
      </c>
    </row>
    <row r="10" spans="1:10">
      <c r="A10" s="28" t="s">
        <v>37</v>
      </c>
      <c r="B10" s="23" t="s">
        <v>38</v>
      </c>
      <c r="C10" s="24" t="s">
        <v>39</v>
      </c>
      <c r="D10" s="24" t="s">
        <v>40</v>
      </c>
      <c r="E10" s="23" t="s">
        <v>15</v>
      </c>
      <c r="F10" s="25" t="s">
        <v>148</v>
      </c>
      <c r="G10" s="26" t="s">
        <v>148</v>
      </c>
      <c r="H10" s="25" t="s">
        <v>148</v>
      </c>
      <c r="I10" s="61" t="s">
        <v>148</v>
      </c>
      <c r="J10" s="60" t="s">
        <v>148</v>
      </c>
    </row>
    <row r="11" spans="1:10">
      <c r="A11" s="28" t="s">
        <v>41</v>
      </c>
      <c r="B11" s="23" t="s">
        <v>42</v>
      </c>
      <c r="C11" s="24" t="s">
        <v>43</v>
      </c>
      <c r="D11" s="24" t="s">
        <v>44</v>
      </c>
      <c r="E11" s="23" t="s">
        <v>15</v>
      </c>
      <c r="F11" s="29">
        <v>6226.99</v>
      </c>
      <c r="G11" s="23" t="s">
        <v>15</v>
      </c>
      <c r="H11" s="29">
        <v>4866.22</v>
      </c>
      <c r="I11" s="23" t="s">
        <v>15</v>
      </c>
      <c r="J11" s="60" t="s">
        <v>152</v>
      </c>
    </row>
    <row r="12" spans="1:10">
      <c r="A12" s="22" t="s">
        <v>45</v>
      </c>
      <c r="B12" s="23" t="s">
        <v>46</v>
      </c>
      <c r="C12" s="24" t="s">
        <v>47</v>
      </c>
      <c r="D12" s="24" t="s">
        <v>48</v>
      </c>
      <c r="E12" s="23" t="s">
        <v>15</v>
      </c>
      <c r="F12" s="25" t="s">
        <v>148</v>
      </c>
      <c r="G12" s="26" t="s">
        <v>148</v>
      </c>
      <c r="H12" s="25" t="s">
        <v>148</v>
      </c>
      <c r="I12" s="61" t="s">
        <v>148</v>
      </c>
      <c r="J12" s="60" t="s">
        <v>148</v>
      </c>
    </row>
    <row r="13" spans="1:10">
      <c r="A13" s="28" t="s">
        <v>49</v>
      </c>
      <c r="B13" s="23" t="s">
        <v>50</v>
      </c>
      <c r="C13" s="24" t="s">
        <v>51</v>
      </c>
      <c r="D13" s="24" t="s">
        <v>52</v>
      </c>
      <c r="E13" s="23" t="s">
        <v>15</v>
      </c>
      <c r="F13" s="25" t="s">
        <v>148</v>
      </c>
      <c r="G13" s="26" t="s">
        <v>148</v>
      </c>
      <c r="H13" s="25">
        <v>2872.57</v>
      </c>
      <c r="I13" s="61" t="s">
        <v>15</v>
      </c>
      <c r="J13" s="63" t="s">
        <v>153</v>
      </c>
    </row>
    <row r="14" spans="1:10">
      <c r="A14" s="28" t="s">
        <v>53</v>
      </c>
      <c r="B14" s="23" t="s">
        <v>54</v>
      </c>
      <c r="C14" s="31" t="s">
        <v>55</v>
      </c>
      <c r="D14" s="31" t="s">
        <v>56</v>
      </c>
      <c r="E14" s="23" t="s">
        <v>15</v>
      </c>
      <c r="F14" s="29">
        <v>47258.96</v>
      </c>
      <c r="G14" s="23" t="s">
        <v>15</v>
      </c>
      <c r="H14" s="32" t="s">
        <v>148</v>
      </c>
      <c r="I14" s="23" t="s">
        <v>148</v>
      </c>
      <c r="J14" s="64" t="s">
        <v>154</v>
      </c>
    </row>
    <row r="15" spans="1:10">
      <c r="A15" s="28" t="s">
        <v>57</v>
      </c>
      <c r="B15" s="23" t="s">
        <v>54</v>
      </c>
      <c r="C15" s="31" t="s">
        <v>58</v>
      </c>
      <c r="D15" s="31" t="s">
        <v>59</v>
      </c>
      <c r="E15" s="23" t="s">
        <v>15</v>
      </c>
      <c r="F15" s="27">
        <v>2901.27</v>
      </c>
      <c r="G15" s="23" t="s">
        <v>15</v>
      </c>
      <c r="H15" s="32" t="s">
        <v>148</v>
      </c>
      <c r="I15" s="23" t="s">
        <v>148</v>
      </c>
      <c r="J15" s="64" t="s">
        <v>154</v>
      </c>
    </row>
    <row r="16" spans="1:10">
      <c r="A16" s="28" t="s">
        <v>60</v>
      </c>
      <c r="B16" s="23" t="s">
        <v>61</v>
      </c>
      <c r="C16" s="24" t="s">
        <v>62</v>
      </c>
      <c r="D16" s="24" t="s">
        <v>63</v>
      </c>
      <c r="E16" s="23" t="s">
        <v>15</v>
      </c>
      <c r="F16" s="25" t="s">
        <v>148</v>
      </c>
      <c r="G16" s="26" t="s">
        <v>148</v>
      </c>
      <c r="H16" s="25" t="s">
        <v>148</v>
      </c>
      <c r="I16" s="61" t="s">
        <v>148</v>
      </c>
      <c r="J16" s="60" t="s">
        <v>148</v>
      </c>
    </row>
    <row r="17" spans="1:10">
      <c r="A17" s="33" t="s">
        <v>64</v>
      </c>
      <c r="B17" s="23" t="s">
        <v>65</v>
      </c>
      <c r="C17" s="24" t="s">
        <v>66</v>
      </c>
      <c r="D17" s="24" t="s">
        <v>67</v>
      </c>
      <c r="E17" s="23" t="s">
        <v>15</v>
      </c>
      <c r="F17" s="25" t="s">
        <v>148</v>
      </c>
      <c r="G17" s="26" t="s">
        <v>148</v>
      </c>
      <c r="H17" s="25" t="s">
        <v>148</v>
      </c>
      <c r="I17" s="61" t="s">
        <v>148</v>
      </c>
      <c r="J17" s="60" t="s">
        <v>148</v>
      </c>
    </row>
    <row r="18" spans="1:10">
      <c r="A18" s="33" t="s">
        <v>68</v>
      </c>
      <c r="B18" s="23" t="s">
        <v>69</v>
      </c>
      <c r="C18" s="24" t="s">
        <v>70</v>
      </c>
      <c r="D18" s="24" t="s">
        <v>71</v>
      </c>
      <c r="E18" s="23" t="s">
        <v>15</v>
      </c>
      <c r="F18" s="25" t="s">
        <v>148</v>
      </c>
      <c r="G18" s="26" t="s">
        <v>148</v>
      </c>
      <c r="H18" s="25" t="s">
        <v>148</v>
      </c>
      <c r="I18" s="61" t="s">
        <v>148</v>
      </c>
      <c r="J18" s="60" t="s">
        <v>148</v>
      </c>
    </row>
    <row r="19" spans="1:10">
      <c r="A19" s="33" t="s">
        <v>72</v>
      </c>
      <c r="B19" s="23" t="s">
        <v>54</v>
      </c>
      <c r="C19" s="24" t="s">
        <v>73</v>
      </c>
      <c r="D19" s="24" t="s">
        <v>74</v>
      </c>
      <c r="E19" s="23" t="s">
        <v>15</v>
      </c>
      <c r="F19" s="25" t="s">
        <v>148</v>
      </c>
      <c r="G19" s="26" t="s">
        <v>148</v>
      </c>
      <c r="H19" s="25" t="s">
        <v>148</v>
      </c>
      <c r="I19" s="61" t="s">
        <v>148</v>
      </c>
      <c r="J19" s="60" t="s">
        <v>148</v>
      </c>
    </row>
    <row r="20" spans="1:10">
      <c r="A20" s="33" t="s">
        <v>75</v>
      </c>
      <c r="B20" s="23" t="s">
        <v>54</v>
      </c>
      <c r="C20" s="24" t="s">
        <v>76</v>
      </c>
      <c r="D20" s="24" t="s">
        <v>77</v>
      </c>
      <c r="E20" s="23" t="s">
        <v>15</v>
      </c>
      <c r="F20" s="25" t="s">
        <v>148</v>
      </c>
      <c r="G20" s="26" t="s">
        <v>148</v>
      </c>
      <c r="H20" s="25" t="s">
        <v>148</v>
      </c>
      <c r="I20" s="61" t="s">
        <v>148</v>
      </c>
      <c r="J20" s="65" t="s">
        <v>148</v>
      </c>
    </row>
    <row r="21" spans="1:10">
      <c r="A21" s="33" t="s">
        <v>78</v>
      </c>
      <c r="B21" s="23" t="s">
        <v>54</v>
      </c>
      <c r="C21" s="24" t="s">
        <v>79</v>
      </c>
      <c r="D21" s="24" t="s">
        <v>80</v>
      </c>
      <c r="E21" s="23" t="s">
        <v>15</v>
      </c>
      <c r="F21" s="25" t="s">
        <v>148</v>
      </c>
      <c r="G21" s="26" t="s">
        <v>148</v>
      </c>
      <c r="H21" s="25" t="s">
        <v>148</v>
      </c>
      <c r="I21" s="61" t="s">
        <v>148</v>
      </c>
      <c r="J21" s="60" t="s">
        <v>148</v>
      </c>
    </row>
    <row r="22" spans="1:10">
      <c r="A22" s="33" t="s">
        <v>81</v>
      </c>
      <c r="B22" s="23" t="s">
        <v>54</v>
      </c>
      <c r="C22" s="24" t="s">
        <v>82</v>
      </c>
      <c r="D22" s="24" t="s">
        <v>83</v>
      </c>
      <c r="E22" s="23" t="s">
        <v>15</v>
      </c>
      <c r="F22" s="25" t="s">
        <v>148</v>
      </c>
      <c r="G22" s="26" t="s">
        <v>148</v>
      </c>
      <c r="H22" s="25" t="s">
        <v>148</v>
      </c>
      <c r="I22" s="61" t="s">
        <v>148</v>
      </c>
      <c r="J22" s="60" t="s">
        <v>148</v>
      </c>
    </row>
    <row r="23" spans="1:10">
      <c r="A23" s="33" t="s">
        <v>84</v>
      </c>
      <c r="B23" s="23" t="s">
        <v>54</v>
      </c>
      <c r="C23" s="24" t="s">
        <v>73</v>
      </c>
      <c r="D23" s="24" t="s">
        <v>74</v>
      </c>
      <c r="E23" s="23" t="s">
        <v>15</v>
      </c>
      <c r="F23" s="25" t="s">
        <v>148</v>
      </c>
      <c r="G23" s="26" t="s">
        <v>148</v>
      </c>
      <c r="H23" s="25" t="s">
        <v>148</v>
      </c>
      <c r="I23" s="61" t="s">
        <v>148</v>
      </c>
      <c r="J23" s="60" t="s">
        <v>148</v>
      </c>
    </row>
    <row r="24" spans="1:10">
      <c r="A24" s="33" t="s">
        <v>85</v>
      </c>
      <c r="B24" s="23" t="s">
        <v>54</v>
      </c>
      <c r="C24" s="31" t="s">
        <v>86</v>
      </c>
      <c r="D24" s="31" t="s">
        <v>87</v>
      </c>
      <c r="E24" s="23" t="s">
        <v>15</v>
      </c>
      <c r="F24" s="25" t="s">
        <v>148</v>
      </c>
      <c r="G24" s="26" t="s">
        <v>148</v>
      </c>
      <c r="H24" s="25" t="s">
        <v>148</v>
      </c>
      <c r="I24" s="61" t="s">
        <v>148</v>
      </c>
      <c r="J24" s="60" t="s">
        <v>148</v>
      </c>
    </row>
    <row r="25" spans="1:10">
      <c r="A25" s="33" t="s">
        <v>88</v>
      </c>
      <c r="B25" s="23" t="s">
        <v>54</v>
      </c>
      <c r="C25" s="31" t="s">
        <v>89</v>
      </c>
      <c r="D25" s="31" t="s">
        <v>90</v>
      </c>
      <c r="E25" s="23" t="s">
        <v>15</v>
      </c>
      <c r="F25" s="25" t="s">
        <v>148</v>
      </c>
      <c r="G25" s="26" t="s">
        <v>148</v>
      </c>
      <c r="H25" s="25" t="s">
        <v>148</v>
      </c>
      <c r="I25" s="61" t="s">
        <v>148</v>
      </c>
      <c r="J25" s="60" t="s">
        <v>148</v>
      </c>
    </row>
    <row r="26" spans="1:10">
      <c r="A26" s="33" t="s">
        <v>91</v>
      </c>
      <c r="B26" s="23" t="s">
        <v>54</v>
      </c>
      <c r="C26" s="31" t="s">
        <v>89</v>
      </c>
      <c r="D26" s="31" t="s">
        <v>90</v>
      </c>
      <c r="E26" s="23" t="s">
        <v>15</v>
      </c>
      <c r="F26" s="25" t="s">
        <v>148</v>
      </c>
      <c r="G26" s="26" t="s">
        <v>148</v>
      </c>
      <c r="H26" s="25" t="s">
        <v>148</v>
      </c>
      <c r="I26" s="61" t="s">
        <v>148</v>
      </c>
      <c r="J26" s="60" t="s">
        <v>148</v>
      </c>
    </row>
    <row r="27" spans="1:10">
      <c r="A27" s="33" t="s">
        <v>92</v>
      </c>
      <c r="B27" s="23" t="s">
        <v>54</v>
      </c>
      <c r="C27" s="31" t="s">
        <v>93</v>
      </c>
      <c r="D27" s="31" t="s">
        <v>94</v>
      </c>
      <c r="E27" s="23" t="s">
        <v>15</v>
      </c>
      <c r="F27" s="25" t="s">
        <v>148</v>
      </c>
      <c r="G27" s="26" t="s">
        <v>148</v>
      </c>
      <c r="H27" s="25" t="s">
        <v>148</v>
      </c>
      <c r="I27" s="61" t="s">
        <v>148</v>
      </c>
      <c r="J27" s="60" t="s">
        <v>148</v>
      </c>
    </row>
    <row r="28" spans="1:10">
      <c r="A28" s="33" t="s">
        <v>95</v>
      </c>
      <c r="B28" s="23" t="s">
        <v>54</v>
      </c>
      <c r="C28" s="31" t="s">
        <v>93</v>
      </c>
      <c r="D28" s="31" t="s">
        <v>94</v>
      </c>
      <c r="E28" s="23" t="s">
        <v>15</v>
      </c>
      <c r="F28" s="25" t="s">
        <v>148</v>
      </c>
      <c r="G28" s="26" t="s">
        <v>148</v>
      </c>
      <c r="H28" s="25" t="s">
        <v>148</v>
      </c>
      <c r="I28" s="61" t="s">
        <v>148</v>
      </c>
      <c r="J28" s="60" t="s">
        <v>148</v>
      </c>
    </row>
    <row r="29" spans="1:10">
      <c r="A29" s="33" t="s">
        <v>96</v>
      </c>
      <c r="B29" s="23" t="s">
        <v>54</v>
      </c>
      <c r="C29" s="24" t="s">
        <v>97</v>
      </c>
      <c r="D29" s="24" t="s">
        <v>98</v>
      </c>
      <c r="E29" s="23" t="s">
        <v>15</v>
      </c>
      <c r="F29" s="25" t="s">
        <v>148</v>
      </c>
      <c r="G29" s="26" t="s">
        <v>148</v>
      </c>
      <c r="H29" s="25" t="s">
        <v>148</v>
      </c>
      <c r="I29" s="61" t="s">
        <v>148</v>
      </c>
      <c r="J29" s="60" t="s">
        <v>148</v>
      </c>
    </row>
    <row r="30" spans="1:10">
      <c r="A30" s="33" t="s">
        <v>99</v>
      </c>
      <c r="B30" s="23" t="s">
        <v>54</v>
      </c>
      <c r="C30" s="24" t="s">
        <v>100</v>
      </c>
      <c r="D30" s="24" t="s">
        <v>101</v>
      </c>
      <c r="E30" s="23" t="s">
        <v>15</v>
      </c>
      <c r="F30" s="27">
        <v>381.24</v>
      </c>
      <c r="G30" s="26" t="s">
        <v>15</v>
      </c>
      <c r="H30" s="27">
        <v>289.22</v>
      </c>
      <c r="I30" s="61" t="s">
        <v>15</v>
      </c>
      <c r="J30" s="60" t="s">
        <v>152</v>
      </c>
    </row>
    <row r="31" spans="1:10">
      <c r="A31" s="33" t="s">
        <v>102</v>
      </c>
      <c r="B31" s="23" t="s">
        <v>54</v>
      </c>
      <c r="C31" s="24" t="s">
        <v>103</v>
      </c>
      <c r="D31" s="24" t="s">
        <v>104</v>
      </c>
      <c r="E31" s="23" t="s">
        <v>15</v>
      </c>
      <c r="F31" s="25" t="s">
        <v>148</v>
      </c>
      <c r="G31" s="26" t="s">
        <v>148</v>
      </c>
      <c r="H31" s="25" t="s">
        <v>148</v>
      </c>
      <c r="I31" s="61" t="s">
        <v>148</v>
      </c>
      <c r="J31" s="60" t="s">
        <v>148</v>
      </c>
    </row>
    <row r="32" spans="1:10">
      <c r="A32" s="33" t="s">
        <v>105</v>
      </c>
      <c r="B32" s="23" t="s">
        <v>54</v>
      </c>
      <c r="C32" s="34" t="s">
        <v>106</v>
      </c>
      <c r="D32" s="34" t="s">
        <v>107</v>
      </c>
      <c r="E32" s="23" t="s">
        <v>15</v>
      </c>
      <c r="F32" s="25" t="s">
        <v>148</v>
      </c>
      <c r="G32" s="26" t="s">
        <v>148</v>
      </c>
      <c r="H32" s="25" t="s">
        <v>148</v>
      </c>
      <c r="I32" s="61" t="s">
        <v>148</v>
      </c>
      <c r="J32" s="60" t="s">
        <v>148</v>
      </c>
    </row>
    <row r="33" spans="1:10">
      <c r="A33" s="33" t="s">
        <v>108</v>
      </c>
      <c r="B33" s="23" t="s">
        <v>54</v>
      </c>
      <c r="C33" s="34" t="s">
        <v>106</v>
      </c>
      <c r="D33" s="34" t="s">
        <v>107</v>
      </c>
      <c r="E33" s="23" t="s">
        <v>15</v>
      </c>
      <c r="F33" s="25" t="s">
        <v>148</v>
      </c>
      <c r="G33" s="26" t="s">
        <v>148</v>
      </c>
      <c r="H33" s="25" t="s">
        <v>148</v>
      </c>
      <c r="I33" s="61" t="s">
        <v>148</v>
      </c>
      <c r="J33" s="60" t="s">
        <v>148</v>
      </c>
    </row>
    <row r="34" spans="1:10">
      <c r="A34" s="33" t="s">
        <v>109</v>
      </c>
      <c r="B34" s="23" t="s">
        <v>54</v>
      </c>
      <c r="C34" s="35" t="s">
        <v>110</v>
      </c>
      <c r="D34" s="24" t="s">
        <v>111</v>
      </c>
      <c r="E34" s="23" t="s">
        <v>15</v>
      </c>
      <c r="F34" s="25" t="s">
        <v>148</v>
      </c>
      <c r="G34" s="26" t="s">
        <v>148</v>
      </c>
      <c r="H34" s="25" t="s">
        <v>148</v>
      </c>
      <c r="I34" s="61" t="s">
        <v>148</v>
      </c>
      <c r="J34" s="60" t="s">
        <v>148</v>
      </c>
    </row>
    <row r="35" spans="1:10">
      <c r="A35" s="36" t="s">
        <v>112</v>
      </c>
      <c r="B35" s="23" t="s">
        <v>113</v>
      </c>
      <c r="C35" s="31" t="s">
        <v>114</v>
      </c>
      <c r="D35" s="31" t="s">
        <v>115</v>
      </c>
      <c r="E35" s="23" t="s">
        <v>15</v>
      </c>
      <c r="F35" s="25" t="s">
        <v>148</v>
      </c>
      <c r="G35" s="26" t="s">
        <v>148</v>
      </c>
      <c r="H35" s="25" t="s">
        <v>148</v>
      </c>
      <c r="I35" s="61" t="s">
        <v>148</v>
      </c>
      <c r="J35" s="60" t="s">
        <v>148</v>
      </c>
    </row>
    <row r="36" spans="1:10">
      <c r="A36" s="33" t="s">
        <v>116</v>
      </c>
      <c r="B36" s="23" t="s">
        <v>54</v>
      </c>
      <c r="C36" s="24" t="s">
        <v>117</v>
      </c>
      <c r="D36" s="24" t="s">
        <v>118</v>
      </c>
      <c r="E36" s="23" t="s">
        <v>15</v>
      </c>
      <c r="F36" s="29">
        <v>3050.77</v>
      </c>
      <c r="G36" s="26" t="s">
        <v>155</v>
      </c>
      <c r="H36" s="29">
        <v>2397.04</v>
      </c>
      <c r="I36" s="61" t="s">
        <v>15</v>
      </c>
      <c r="J36" s="60" t="s">
        <v>152</v>
      </c>
    </row>
    <row r="37" spans="1:10">
      <c r="A37" s="33" t="s">
        <v>119</v>
      </c>
      <c r="B37" s="23" t="s">
        <v>54</v>
      </c>
      <c r="C37" s="24" t="s">
        <v>120</v>
      </c>
      <c r="D37" s="24" t="s">
        <v>121</v>
      </c>
      <c r="E37" s="23" t="s">
        <v>15</v>
      </c>
      <c r="F37" s="25" t="s">
        <v>148</v>
      </c>
      <c r="G37" s="23" t="s">
        <v>148</v>
      </c>
      <c r="H37" s="37" t="s">
        <v>148</v>
      </c>
      <c r="I37" s="23" t="s">
        <v>148</v>
      </c>
      <c r="J37" s="66" t="s">
        <v>148</v>
      </c>
    </row>
    <row r="38" spans="1:10">
      <c r="A38" s="33" t="s">
        <v>122</v>
      </c>
      <c r="B38" s="23" t="s">
        <v>123</v>
      </c>
      <c r="C38" s="38" t="s">
        <v>124</v>
      </c>
      <c r="D38" s="38" t="s">
        <v>125</v>
      </c>
      <c r="E38" s="23" t="s">
        <v>15</v>
      </c>
      <c r="F38" s="29">
        <f>[23]SET!$D$30+[23]SET!$D$45+[23]SET!$D$50</f>
        <v>843.47</v>
      </c>
      <c r="G38" s="39" t="s">
        <v>15</v>
      </c>
      <c r="H38" s="29">
        <f>[23]SET!$B$30+[23]SET!$B$45+[23]SET!$B$50</f>
        <v>662.72</v>
      </c>
      <c r="I38" s="61" t="s">
        <v>15</v>
      </c>
      <c r="J38" s="60" t="s">
        <v>152</v>
      </c>
    </row>
    <row r="39" spans="1:10">
      <c r="A39" s="33" t="s">
        <v>126</v>
      </c>
      <c r="B39" s="23" t="s">
        <v>127</v>
      </c>
      <c r="C39" s="38" t="s">
        <v>124</v>
      </c>
      <c r="D39" s="38" t="s">
        <v>125</v>
      </c>
      <c r="E39" s="1" t="s">
        <v>15</v>
      </c>
      <c r="F39" s="25" t="s">
        <v>148</v>
      </c>
      <c r="G39" s="26" t="s">
        <v>148</v>
      </c>
      <c r="H39" s="25" t="s">
        <v>148</v>
      </c>
      <c r="I39" s="61" t="s">
        <v>148</v>
      </c>
      <c r="J39" s="60" t="s">
        <v>148</v>
      </c>
    </row>
    <row r="40" spans="1:10">
      <c r="A40" s="33" t="s">
        <v>128</v>
      </c>
      <c r="B40" s="23" t="s">
        <v>123</v>
      </c>
      <c r="C40" s="38" t="s">
        <v>124</v>
      </c>
      <c r="D40" s="38" t="s">
        <v>125</v>
      </c>
      <c r="E40" s="23" t="s">
        <v>15</v>
      </c>
      <c r="F40" s="25" t="s">
        <v>148</v>
      </c>
      <c r="G40" s="26" t="s">
        <v>148</v>
      </c>
      <c r="H40" s="25" t="s">
        <v>148</v>
      </c>
      <c r="I40" s="61" t="s">
        <v>148</v>
      </c>
      <c r="J40" s="60" t="s">
        <v>148</v>
      </c>
    </row>
    <row r="41" spans="1:10">
      <c r="A41" s="33" t="s">
        <v>129</v>
      </c>
      <c r="B41" s="23" t="s">
        <v>54</v>
      </c>
      <c r="C41" s="24" t="s">
        <v>130</v>
      </c>
      <c r="D41" s="24" t="s">
        <v>131</v>
      </c>
      <c r="E41" s="23" t="s">
        <v>15</v>
      </c>
      <c r="F41" s="25" t="s">
        <v>148</v>
      </c>
      <c r="G41" s="26" t="s">
        <v>148</v>
      </c>
      <c r="H41" s="25" t="s">
        <v>148</v>
      </c>
      <c r="I41" s="61" t="s">
        <v>148</v>
      </c>
      <c r="J41" s="60" t="s">
        <v>148</v>
      </c>
    </row>
    <row r="42" spans="1:10">
      <c r="A42" s="33" t="s">
        <v>132</v>
      </c>
      <c r="B42" s="23" t="s">
        <v>54</v>
      </c>
      <c r="C42" s="24" t="s">
        <v>133</v>
      </c>
      <c r="D42" s="24" t="s">
        <v>134</v>
      </c>
      <c r="E42" s="23" t="s">
        <v>15</v>
      </c>
      <c r="F42" s="25" t="s">
        <v>148</v>
      </c>
      <c r="G42" s="26" t="s">
        <v>148</v>
      </c>
      <c r="H42" s="25" t="s">
        <v>148</v>
      </c>
      <c r="I42" s="61" t="s">
        <v>148</v>
      </c>
      <c r="J42" s="60" t="s">
        <v>148</v>
      </c>
    </row>
    <row r="43" spans="1:10">
      <c r="A43" s="33" t="s">
        <v>135</v>
      </c>
      <c r="B43" s="23" t="s">
        <v>54</v>
      </c>
      <c r="C43" s="40" t="s">
        <v>136</v>
      </c>
      <c r="D43" s="40" t="s">
        <v>137</v>
      </c>
      <c r="E43" s="23" t="s">
        <v>15</v>
      </c>
      <c r="F43" s="25" t="s">
        <v>148</v>
      </c>
      <c r="G43" s="26" t="s">
        <v>148</v>
      </c>
      <c r="H43" s="25" t="s">
        <v>148</v>
      </c>
      <c r="I43" s="61" t="s">
        <v>148</v>
      </c>
      <c r="J43" s="60" t="s">
        <v>148</v>
      </c>
    </row>
    <row r="44" spans="1:10">
      <c r="A44" s="33" t="s">
        <v>138</v>
      </c>
      <c r="B44" s="23" t="s">
        <v>54</v>
      </c>
      <c r="C44" s="24" t="s">
        <v>139</v>
      </c>
      <c r="D44" s="24" t="s">
        <v>140</v>
      </c>
      <c r="E44" s="23" t="s">
        <v>15</v>
      </c>
      <c r="F44" s="25" t="s">
        <v>148</v>
      </c>
      <c r="G44" s="26" t="s">
        <v>148</v>
      </c>
      <c r="H44" s="25" t="s">
        <v>148</v>
      </c>
      <c r="I44" s="61" t="s">
        <v>148</v>
      </c>
      <c r="J44" s="60" t="s">
        <v>148</v>
      </c>
    </row>
    <row r="45" spans="1:10">
      <c r="A45" s="33" t="s">
        <v>141</v>
      </c>
      <c r="B45" s="23" t="s">
        <v>54</v>
      </c>
      <c r="C45" s="24" t="s">
        <v>142</v>
      </c>
      <c r="D45" s="24" t="s">
        <v>143</v>
      </c>
      <c r="E45" s="23" t="s">
        <v>15</v>
      </c>
      <c r="F45" s="25" t="s">
        <v>148</v>
      </c>
      <c r="G45" s="26" t="s">
        <v>148</v>
      </c>
      <c r="H45" s="25" t="s">
        <v>148</v>
      </c>
      <c r="I45" s="61" t="s">
        <v>148</v>
      </c>
      <c r="J45" s="60" t="s">
        <v>148</v>
      </c>
    </row>
    <row r="46" spans="1:10">
      <c r="A46" s="41" t="s">
        <v>144</v>
      </c>
      <c r="B46" s="42" t="s">
        <v>54</v>
      </c>
      <c r="C46" s="43" t="s">
        <v>145</v>
      </c>
      <c r="D46" s="43" t="s">
        <v>146</v>
      </c>
      <c r="E46" s="42" t="s">
        <v>15</v>
      </c>
      <c r="F46" s="44" t="s">
        <v>148</v>
      </c>
      <c r="G46" s="45" t="s">
        <v>148</v>
      </c>
      <c r="H46" s="44" t="s">
        <v>148</v>
      </c>
      <c r="I46" s="67" t="s">
        <v>148</v>
      </c>
      <c r="J46" s="68" t="s">
        <v>148</v>
      </c>
    </row>
    <row r="47" ht="31" customHeight="1" spans="1:10">
      <c r="A47" s="46" t="s">
        <v>156</v>
      </c>
      <c r="B47" s="47"/>
      <c r="C47" s="47"/>
      <c r="D47" s="47"/>
      <c r="E47" s="47"/>
      <c r="F47" s="47"/>
      <c r="G47" s="47"/>
      <c r="H47" s="47"/>
      <c r="I47" s="47"/>
      <c r="J47" s="69"/>
    </row>
    <row r="48" ht="4" customHeight="1" spans="1:10">
      <c r="A48" s="48"/>
      <c r="B48" s="49"/>
      <c r="C48" s="49"/>
      <c r="D48" s="49"/>
      <c r="E48" s="49"/>
      <c r="F48" s="49"/>
      <c r="G48" s="49"/>
      <c r="H48" s="49"/>
      <c r="I48" s="49"/>
      <c r="J48" s="70"/>
    </row>
    <row r="49" spans="1:10">
      <c r="A49" s="50"/>
      <c r="B49" s="50"/>
      <c r="C49" s="51"/>
      <c r="D49" s="50"/>
      <c r="E49" s="52"/>
      <c r="F49" s="50"/>
      <c r="G49" s="51"/>
      <c r="H49" s="52"/>
      <c r="I49" s="51"/>
      <c r="J49" s="52"/>
    </row>
    <row r="50" spans="6:10">
      <c r="F50" s="53"/>
      <c r="G50" s="52"/>
      <c r="H50" s="53"/>
      <c r="I50" s="51"/>
      <c r="J50" s="71"/>
    </row>
    <row r="51" spans="6:10">
      <c r="F51" s="53"/>
      <c r="G51" s="52"/>
      <c r="H51" s="53"/>
      <c r="I51" s="51"/>
      <c r="J51" s="52"/>
    </row>
    <row r="52" spans="6:10">
      <c r="F52" s="53"/>
      <c r="G52" s="54"/>
      <c r="H52" s="53"/>
      <c r="I52" s="51"/>
      <c r="J52" s="52"/>
    </row>
    <row r="53" spans="6:10">
      <c r="F53" s="53"/>
      <c r="G53" s="52"/>
      <c r="H53" s="53"/>
      <c r="I53" s="51"/>
      <c r="J53" s="52"/>
    </row>
    <row r="54" spans="7:7">
      <c r="G54" s="55"/>
    </row>
  </sheetData>
  <mergeCells count="11">
    <mergeCell ref="A1:J1"/>
    <mergeCell ref="F2:G2"/>
    <mergeCell ref="H2:I2"/>
    <mergeCell ref="A47:J47"/>
    <mergeCell ref="A48:J48"/>
    <mergeCell ref="A2:A3"/>
    <mergeCell ref="B2:B3"/>
    <mergeCell ref="C2:C3"/>
    <mergeCell ref="D2:D3"/>
    <mergeCell ref="E2:E3"/>
    <mergeCell ref="J2:J3"/>
  </mergeCells>
  <printOptions horizontalCentered="1"/>
  <pageMargins left="0.236111111111111" right="0.236111111111111" top="1.88958333333333" bottom="1.14166666666667" header="0.118055555555556" footer="0.118055555555556"/>
  <pageSetup paperSize="9" scale="77" fitToHeight="0" orientation="landscape"/>
  <headerFooter>
    <oddHeader>&amp;C&amp;12&amp;G&amp;B
GOVERNO DO ESTADO DE RORAIMA
INSTITUTO DE PREVIDÊNCIA DO ESTADO DE RORAIMA
DIRETORIA DE INVESTIMENTO E ARRECADAÇÃO
GERÊNCIA DE GESTÃO DE RECURSOS
DIVISÃO DE FISCALIZAÇÃO E CONTROLE FINANCEIRO</oddHeader>
    <oddFooter>&amp;L&amp;G&amp;RInstituto de Previdência do Estado de Roraima – IPER
Fone: (95) – 2121-3950/ 2121-3967
 E-mail: iper@iper.rr.gov.br
Rua Araújo Filho, 823, Centro
CEP. 69.301-090 Boa Vista – RR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SET</vt:lpstr>
      <vt:lpstr>SET GNA</vt:lpstr>
      <vt:lpstr>SET EXTRAS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200661</dc:creator>
  <cp:lastModifiedBy>200661</cp:lastModifiedBy>
  <dcterms:created xsi:type="dcterms:W3CDTF">2021-11-01T19:18:00Z</dcterms:created>
  <cp:lastPrinted>2021-11-01T20:05:00Z</cp:lastPrinted>
  <dcterms:modified xsi:type="dcterms:W3CDTF">2024-01-24T13:39:59Z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EAD1C59E44224340B365752076733313</vt:lpwstr>
  </property>
  <property fmtid="{D5CDD505-2E9C-101B-9397-08002B2CF9AE}" pid="3" name="KSOProductBuildVer">
    <vt:lpwstr>1046-12.2.0.13431</vt:lpwstr>
  </property>
</Properties>
</file>