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activeTab="2"/>
  </bookViews>
  <sheets>
    <sheet name="JAN" sheetId="2" r:id="rId1"/>
    <sheet name="JAN GNA" sheetId="3" r:id="rId2"/>
    <sheet name="JAN EXTRAS" sheetId="4" r:id="rId3"/>
  </sheets>
  <definedNames>
    <definedName name="_xlnm._FilterDatabase" localSheetId="0" hidden="1">JAN!$A$1:$J$44</definedName>
    <definedName name="_xlnm._FilterDatabase" localSheetId="2" hidden="1">'JAN EXTRAS'!$A$1:$J$44</definedName>
    <definedName name="_xlnm._FilterDatabase" localSheetId="1" hidden="1">'JAN GNA'!$A$1:$J$44</definedName>
  </definedNames>
  <calcPr calcId="144525"/>
</workbook>
</file>

<file path=xl/sharedStrings.xml><?xml version="1.0" encoding="utf-8"?>
<sst xmlns="http://schemas.openxmlformats.org/spreadsheetml/2006/main" count="833" uniqueCount="154">
  <si>
    <t>RELATÓRIO DE ACOMPANHAMENTO DE ENVIO E PAGAMENTO - JANEIRO - 2021 - ATUALIZADO</t>
  </si>
  <si>
    <t>ÓRGÃO</t>
  </si>
  <si>
    <t>CNPJ</t>
  </si>
  <si>
    <t>RESPONSÁVEL ÓRGÃO</t>
  </si>
  <si>
    <t>CPF</t>
  </si>
  <si>
    <t>ENVIO SISPREV WEB</t>
  </si>
  <si>
    <t>PARTE PATRONAL</t>
  </si>
  <si>
    <t>PARTE SEGURADO</t>
  </si>
  <si>
    <t xml:space="preserve">TIPO DE FOLHA </t>
  </si>
  <si>
    <t>VALOR DEVIDO</t>
  </si>
  <si>
    <t>PAGAMENTO</t>
  </si>
  <si>
    <t>TRIBUNAL DE JUSTIÇA DO ESTADO DE RORAIMA</t>
  </si>
  <si>
    <t>34.812.669/0001-08</t>
  </si>
  <si>
    <t>MOZARILDO MONTEIRO CAVALCANTI</t>
  </si>
  <si>
    <t>512.639.121-68</t>
  </si>
  <si>
    <t>SIM</t>
  </si>
  <si>
    <t>MENSAL</t>
  </si>
  <si>
    <t>TRIBUNAL DE CONTAS DO ESTADO DE RORAIMA</t>
  </si>
  <si>
    <t>84.008.440/0001-85</t>
  </si>
  <si>
    <t xml:space="preserve">MANOEL DANTAS DIAS </t>
  </si>
  <si>
    <t>031.187.702-87</t>
  </si>
  <si>
    <t>MINISTÉRIO PÚBLICO DO ESTADO DE RORAIMA</t>
  </si>
  <si>
    <t>84.012.533/0001-83</t>
  </si>
  <si>
    <t>JANAÍNA CARNEIRO COSTA</t>
  </si>
  <si>
    <t>634.091.781-04</t>
  </si>
  <si>
    <t>MINISTÉRIO PÚBLICO DE CONTAS DO ESTADO DE RORAIMA</t>
  </si>
  <si>
    <t>14.834.504/0001-11</t>
  </si>
  <si>
    <t>GABRIEL ALBUQUERQUE DE SOUSA</t>
  </si>
  <si>
    <t>001.061.872-44</t>
  </si>
  <si>
    <t>INSTITUTO DE ÂMPARO À CIÊNCIA, TECNOLOGIA E INOVAÇÃO DO ESTADO DE RORAIMA</t>
  </si>
  <si>
    <t>10.979.689.0001-00</t>
  </si>
  <si>
    <t>ALUIZIO NASCIMENTO DA SILVA</t>
  </si>
  <si>
    <t>161.900.091-15</t>
  </si>
  <si>
    <t>DEFENSORIA PÚBLICA DO ESTADO DE RORAIMA</t>
  </si>
  <si>
    <t>07.161.669/0001-10</t>
  </si>
  <si>
    <t>STELIO DENER DE SOUZA CRUZ</t>
  </si>
  <si>
    <t>383.060.502-15</t>
  </si>
  <si>
    <t>INSTITUTO DE TERRAS E COLONINZAÇÃO DO ESTADO DE RORAIMA</t>
  </si>
  <si>
    <t>84.040.427/0001-03</t>
  </si>
  <si>
    <t>MÁRCIO GLAYTON ARAÚJO GRANGEIRO</t>
  </si>
  <si>
    <t>323.216.432-34</t>
  </si>
  <si>
    <t>SECRETARIA DE ESTADO DA INFRAESTRUTURA DO ESTADO DE RORAIMA</t>
  </si>
  <si>
    <t>84.012.012/0001-26</t>
  </si>
  <si>
    <t>EDILSON DAMIÃO LIMA</t>
  </si>
  <si>
    <t>595.380.582-91</t>
  </si>
  <si>
    <t>ASSEMBLEIA LEGISLATIVA DO ESTADO DE RORAIMA</t>
  </si>
  <si>
    <t>34.808.220/0001-68</t>
  </si>
  <si>
    <t>RAIMUNDO NONATO CARNEIRO DE MESQUITA</t>
  </si>
  <si>
    <t>508.387.172-68</t>
  </si>
  <si>
    <t>UNIVERSIDADE ESTADUAL DE RORAIMA</t>
  </si>
  <si>
    <t>08.240.695/0001-90</t>
  </si>
  <si>
    <t>REGYS ODLARE LIMA DE FREITAS</t>
  </si>
  <si>
    <t>786.625.592-04</t>
  </si>
  <si>
    <t>POLÍCIA MILITAR DO ESTADO DE RORAIMA</t>
  </si>
  <si>
    <t>FRANCISCO XAVIER MEDEIROS DE CASTRO</t>
  </si>
  <si>
    <t>627.051.052-04</t>
  </si>
  <si>
    <t>CORPO DE BOMBEIROS MILITAR DO ESTADO DE RORAIMA</t>
  </si>
  <si>
    <t>JEAN CLÁUDIO DE SOUZA HERMÓGENES</t>
  </si>
  <si>
    <t>323.520.342-72</t>
  </si>
  <si>
    <t>INSTITUTO DE PREVIDÊNCIA DO ESTADO DE RORAIMA</t>
  </si>
  <si>
    <t>03.491.063/0001-86</t>
  </si>
  <si>
    <t>JOSÉ HAROLDO FIGUEIREDO CAMPOS</t>
  </si>
  <si>
    <t>961.507.931-68</t>
  </si>
  <si>
    <t>AGÊNCIA DE DEFESA AGROPECUÁRIA DO ESTADO DE RORAIMA</t>
  </si>
  <si>
    <t>10.265.017/0001-24</t>
  </si>
  <si>
    <t>KELTON OLIVEIRA LOPES</t>
  </si>
  <si>
    <t>595.496452-15</t>
  </si>
  <si>
    <t>FUNDAÇÃO ESTADUAL DO MEIO AMBIENTE E RECURSOS HÍDRICOS DE RORAIMA</t>
  </si>
  <si>
    <t>05.652.279/0001-01</t>
  </si>
  <si>
    <t>IONILSON SAMPAIO DE SOUZA</t>
  </si>
  <si>
    <t>277.674.262-20</t>
  </si>
  <si>
    <t>CASA CIVIL</t>
  </si>
  <si>
    <t>FRANCISCO FLAMARION PORTELA</t>
  </si>
  <si>
    <t>081.646.303-49</t>
  </si>
  <si>
    <t>CASA MILITAR</t>
  </si>
  <si>
    <t>ELSON PAIVA DE MOURA</t>
  </si>
  <si>
    <t>225.362.302-44</t>
  </si>
  <si>
    <t>COMISSÃO PERMANENTE DE LICITAÇÃO</t>
  </si>
  <si>
    <t>EVERSON DOS SANTOS CERDEIRA</t>
  </si>
  <si>
    <t>656.955.502-20</t>
  </si>
  <si>
    <t>CONTROLADORIA GERAL DO ESTADO DE RORAIMA</t>
  </si>
  <si>
    <t>ÉRICO VERÍSSIMO ASSUNÇÃO DE CARVALHO</t>
  </si>
  <si>
    <t>621.806.143-49</t>
  </si>
  <si>
    <t>OUVIDORIA GERAL DO ESTADO DE RORAIMA</t>
  </si>
  <si>
    <t>S1 - SECRETARIA DE ESTADO DE SEGURANÇA PÚBLICA</t>
  </si>
  <si>
    <t>EDISON PROLA</t>
  </si>
  <si>
    <t>454.384.800-40</t>
  </si>
  <si>
    <t>S3 - SESP - POLICIAIS - DELEGADOS</t>
  </si>
  <si>
    <t>HERBERT DE AMORIM CARDOSO</t>
  </si>
  <si>
    <t>782.224.781-68</t>
  </si>
  <si>
    <t>S4 - SESP - POLICIAIS - DEMAIS CARREIRAS</t>
  </si>
  <si>
    <t>P1 - PROCURADORIA GERAL DO ESTADO</t>
  </si>
  <si>
    <t>WALDNE FRANK DE CARVALHO CHAVES</t>
  </si>
  <si>
    <t>323.369.932-87</t>
  </si>
  <si>
    <t>P2 - PROCURADORES</t>
  </si>
  <si>
    <t>SECRETARIA DE ESTADO DE ARTICULAÇÃO MUNICIPAL E POLÍTICA URBANA</t>
  </si>
  <si>
    <t>ILAINE INÊS HENZ DIAS</t>
  </si>
  <si>
    <t>024.932.809-70</t>
  </si>
  <si>
    <t>SECRETARIA DE ESTADO DE AGRICULTURA PECUÁRIA E ABASTECIMENTO</t>
  </si>
  <si>
    <t>SECRETARIA DE ESTADO DA CULTURA</t>
  </si>
  <si>
    <t>84.012.012/0001-27</t>
  </si>
  <si>
    <t>SHERISSON BRUNO OLIVEIRA PINHEIRO</t>
  </si>
  <si>
    <t>055.487.734-10</t>
  </si>
  <si>
    <t>F1 - SECRETARIA DE ESTADO DA FAZENDA</t>
  </si>
  <si>
    <t>MARCO JORGE DE LIMA</t>
  </si>
  <si>
    <t>598.678.252-68</t>
  </si>
  <si>
    <t>F2 - EFETIVOS - FISCAIS/TÉCNICOS</t>
  </si>
  <si>
    <t>SECRETARIA DE ESTADO DE COMUNICAÇÃO SOCIAL</t>
  </si>
  <si>
    <t>FRANCICO DOAN RABELO NASCIMENTO</t>
  </si>
  <si>
    <t>370.844.103-68</t>
  </si>
  <si>
    <t>SECRETARIA DE ESTADO DE EDUCAÇÃO E DESPORTO</t>
  </si>
  <si>
    <t>06.092.354/0001-90</t>
  </si>
  <si>
    <t>LEILA SOARES DE SOUZA PERUSSOLO</t>
  </si>
  <si>
    <t>225.162.392-20</t>
  </si>
  <si>
    <t>DEPARTAMENTO ESTADUAL DE TRÂNSITO DE RORAIMA</t>
  </si>
  <si>
    <t>22.900.328/0001-05</t>
  </si>
  <si>
    <t>IGO GOMES BRASIL</t>
  </si>
  <si>
    <t>741.105.782-72</t>
  </si>
  <si>
    <t>SECRETARIA DE ESTADO DE REPRESENTAÇÃO DO GOVERNO DE RORAIMA</t>
  </si>
  <si>
    <t>CARLOS AUGUSTO ANDRADE SILVA</t>
  </si>
  <si>
    <t>180.156.622-49</t>
  </si>
  <si>
    <t>SECRETARIA ESTADUAL DE SAÚDE</t>
  </si>
  <si>
    <t>84.013.408/001-98</t>
  </si>
  <si>
    <t>MARCELO DE LIMA LOPES</t>
  </si>
  <si>
    <t>315.195.058-25</t>
  </si>
  <si>
    <t>SECRETARIA DE ESTADO DE TRABALHO E BEM ESTAR SOCIAL</t>
  </si>
  <si>
    <t>TÂNIA SOARES DE SOUZA</t>
  </si>
  <si>
    <t>199.671.872-04</t>
  </si>
  <si>
    <t>SECRETARIA DE ESTADO DO ÍNDIO</t>
  </si>
  <si>
    <t>MARCELO DA SILVA PEREIRA</t>
  </si>
  <si>
    <t>604.008.892-34</t>
  </si>
  <si>
    <t>SECRETARIA DE ESTADO DE PLANEJAMENTO E DESENVOLVIMENTO</t>
  </si>
  <si>
    <t>FABIO RODRIGUES MARTINEZ</t>
  </si>
  <si>
    <t>511.933.452-00</t>
  </si>
  <si>
    <t>SECRETARIA DE ESTADO DA GESTÃO ESTRATÉGICA E ADMINISTRAÇÃO</t>
  </si>
  <si>
    <t>4.012.012/0001-26</t>
  </si>
  <si>
    <t>BETÂNIA THOMÉ AVELINO</t>
  </si>
  <si>
    <t>512.835.654-04</t>
  </si>
  <si>
    <t>SECRETARIA DE ESTADO DE JUSTIÇA E CIDADANIA</t>
  </si>
  <si>
    <t>ANDRE FERNANDES FERREIRA</t>
  </si>
  <si>
    <t>533.619.951-53</t>
  </si>
  <si>
    <t>VICE-GOVERNADORIA</t>
  </si>
  <si>
    <t>FRUTUOSO LINS CAVALCANTE NETO</t>
  </si>
  <si>
    <t>519.343.294-87</t>
  </si>
  <si>
    <r>
      <t>Observação:</t>
    </r>
    <r>
      <rPr>
        <sz val="11"/>
        <color theme="1"/>
        <rFont val="Calibri"/>
        <charset val="134"/>
        <scheme val="minor"/>
      </rPr>
      <t xml:space="preserve"> Os valores correspondentes à contribuição patronal provenientes da fonte Universidade Estadual de Roraima, foram adimplidos em 19/10/2021, conforme comprovado pelo Boletm Diário de Arrecadação nº 184/2021, e à contribuição da cota segurado foram adimplidos em 20/08/2021, conforme comprovado pelo Boletm Diário de Arrecadação nº 153/2021.</t>
    </r>
  </si>
  <si>
    <t>GNA</t>
  </si>
  <si>
    <t>Observação:</t>
  </si>
  <si>
    <t>INATIVOS / PENSIONISTAS</t>
  </si>
  <si>
    <t>PENSIONISTAS / SUPLEMENTAR</t>
  </si>
  <si>
    <t>ATUALIZAÇÃO MONETÁRIA</t>
  </si>
  <si>
    <t>SUPLEMENTAR / ATUALIZAÇÃO MONETÁRIA</t>
  </si>
  <si>
    <t>SUPLEMENTAR</t>
  </si>
  <si>
    <r>
      <rPr>
        <b/>
        <sz val="11"/>
        <color theme="1"/>
        <rFont val="Calibri"/>
        <charset val="134"/>
        <scheme val="minor"/>
      </rPr>
      <t>Observação:</t>
    </r>
    <r>
      <rPr>
        <sz val="11"/>
        <color theme="1"/>
        <rFont val="Calibri"/>
        <charset val="134"/>
        <scheme val="minor"/>
      </rPr>
      <t xml:space="preserve"> Os valores correspondentes à contribuição da cota patronal e cota segurado provenientes da fonte P2 - Procuradores, foram adimplidos em 16/03/2021, conforme comprovado pelo Boletm Diário de Arrecadação nº 053 e 060/2021.</t>
    </r>
  </si>
  <si>
    <t>Os valores correspondentes à contribuição da cota patronal e cota segurado provenientes da fonte Universidade Estadual de Roraima, foram adimplidos em 26/10/2022, conforme comprovado pelo Boletm Diário de Arrecadação nº 180/2022.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</si>
</sst>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&quot;* #,##0.00_-;\-&quot;R$&quot;* #,##0.00_-;_-&quot;R$&quot;* &quot;-&quot;??_-;_-@_-"/>
  </numFmts>
  <fonts count="24"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33" applyNumberFormat="0" applyAlignment="0" applyProtection="0">
      <alignment vertical="center"/>
    </xf>
    <xf numFmtId="0" fontId="14" fillId="5" borderId="34" applyNumberFormat="0" applyAlignment="0" applyProtection="0">
      <alignment vertical="center"/>
    </xf>
    <xf numFmtId="0" fontId="15" fillId="5" borderId="33" applyNumberFormat="0" applyAlignment="0" applyProtection="0">
      <alignment vertical="center"/>
    </xf>
    <xf numFmtId="0" fontId="16" fillId="6" borderId="35" applyNumberFormat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2" borderId="1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10" xfId="49" applyFont="1" applyBorder="1"/>
    <xf numFmtId="0" fontId="0" fillId="0" borderId="6" xfId="49" applyFont="1" applyBorder="1" applyAlignment="1">
      <alignment horizontal="center" vertical="center"/>
    </xf>
    <xf numFmtId="0" fontId="0" fillId="0" borderId="6" xfId="49" applyFont="1" applyBorder="1"/>
    <xf numFmtId="0" fontId="0" fillId="0" borderId="6" xfId="49" applyFont="1" applyFill="1" applyBorder="1" applyAlignment="1">
      <alignment horizontal="center" vertical="center"/>
    </xf>
    <xf numFmtId="180" fontId="0" fillId="0" borderId="6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49" applyFont="1" applyBorder="1"/>
    <xf numFmtId="0" fontId="0" fillId="0" borderId="12" xfId="49" applyFont="1" applyBorder="1" applyAlignment="1">
      <alignment horizontal="center" vertical="center"/>
    </xf>
    <xf numFmtId="0" fontId="0" fillId="0" borderId="12" xfId="49" applyFont="1" applyBorder="1"/>
    <xf numFmtId="0" fontId="0" fillId="0" borderId="12" xfId="49" applyFont="1" applyFill="1" applyBorder="1" applyAlignment="1">
      <alignment horizontal="center" vertical="center"/>
    </xf>
    <xf numFmtId="180" fontId="0" fillId="0" borderId="12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49" applyFont="1" applyFill="1" applyBorder="1"/>
    <xf numFmtId="0" fontId="0" fillId="0" borderId="12" xfId="49" applyFont="1" applyFill="1" applyBorder="1"/>
    <xf numFmtId="0" fontId="4" fillId="0" borderId="11" xfId="49" applyFont="1" applyFill="1" applyBorder="1" applyAlignment="1">
      <alignment vertical="center" wrapText="1"/>
    </xf>
    <xf numFmtId="0" fontId="0" fillId="0" borderId="12" xfId="49" applyFont="1" applyFill="1" applyBorder="1" applyAlignment="1"/>
    <xf numFmtId="180" fontId="0" fillId="0" borderId="12" xfId="2" applyNumberFormat="1" applyFont="1" applyFill="1" applyBorder="1" applyAlignment="1">
      <alignment horizontal="center" vertical="center"/>
    </xf>
    <xf numFmtId="0" fontId="4" fillId="0" borderId="11" xfId="49" applyFont="1" applyBorder="1" applyAlignment="1">
      <alignment vertical="center" wrapText="1"/>
    </xf>
    <xf numFmtId="0" fontId="0" fillId="0" borderId="12" xfId="49" applyFont="1" applyBorder="1" applyAlignment="1"/>
    <xf numFmtId="0" fontId="0" fillId="0" borderId="12" xfId="49" applyFont="1" applyFill="1" applyBorder="1" applyAlignment="1">
      <alignment vertical="center"/>
    </xf>
    <xf numFmtId="0" fontId="0" fillId="0" borderId="12" xfId="49" applyFont="1" applyFill="1" applyBorder="1" applyAlignment="1">
      <alignment horizontal="left"/>
    </xf>
    <xf numFmtId="0" fontId="4" fillId="0" borderId="13" xfId="49" applyFont="1" applyFill="1" applyBorder="1" applyAlignment="1">
      <alignment vertical="center" wrapText="1"/>
    </xf>
    <xf numFmtId="0" fontId="0" fillId="0" borderId="9" xfId="49" applyFont="1" applyFill="1" applyBorder="1" applyAlignment="1">
      <alignment horizontal="center" vertical="center"/>
    </xf>
    <xf numFmtId="0" fontId="0" fillId="0" borderId="9" xfId="49" applyFont="1" applyFill="1" applyBorder="1"/>
    <xf numFmtId="180" fontId="0" fillId="0" borderId="9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2" fillId="2" borderId="19" xfId="49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49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 vertical="top" wrapText="1"/>
    </xf>
    <xf numFmtId="180" fontId="0" fillId="0" borderId="6" xfId="0" applyNumberFormat="1" applyFont="1" applyFill="1" applyBorder="1" applyAlignment="1"/>
    <xf numFmtId="0" fontId="0" fillId="0" borderId="6" xfId="0" applyFont="1" applyFill="1" applyBorder="1" applyAlignment="1">
      <alignment horizontal="center"/>
    </xf>
    <xf numFmtId="180" fontId="0" fillId="0" borderId="12" xfId="0" applyNumberFormat="1" applyFont="1" applyFill="1" applyBorder="1" applyAlignment="1"/>
    <xf numFmtId="0" fontId="0" fillId="0" borderId="12" xfId="0" applyFont="1" applyFill="1" applyBorder="1" applyAlignment="1">
      <alignment horizontal="center"/>
    </xf>
    <xf numFmtId="0" fontId="0" fillId="0" borderId="16" xfId="0" applyFont="1" applyFill="1" applyBorder="1" applyAlignment="1"/>
    <xf numFmtId="180" fontId="0" fillId="0" borderId="9" xfId="0" applyNumberFormat="1" applyFont="1" applyFill="1" applyBorder="1" applyAlignment="1"/>
    <xf numFmtId="0" fontId="0" fillId="0" borderId="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180" fontId="0" fillId="0" borderId="6" xfId="0" applyNumberFormat="1" applyFont="1" applyFill="1" applyBorder="1" applyAlignment="1">
      <alignment horizontal="center" vertical="center"/>
    </xf>
    <xf numFmtId="180" fontId="0" fillId="0" borderId="12" xfId="0" applyNumberFormat="1" applyFont="1" applyFill="1" applyBorder="1" applyAlignment="1">
      <alignment horizontal="center" vertical="center"/>
    </xf>
    <xf numFmtId="180" fontId="0" fillId="0" borderId="12" xfId="49" applyNumberFormat="1" applyFont="1" applyFill="1" applyBorder="1" applyAlignment="1">
      <alignment horizontal="center" vertical="center"/>
    </xf>
    <xf numFmtId="180" fontId="0" fillId="0" borderId="9" xfId="0" applyNumberFormat="1" applyFont="1" applyFill="1" applyBorder="1" applyAlignment="1">
      <alignment horizontal="center" vertic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topLeftCell="A6" workbookViewId="0">
      <selection activeCell="A45" sqref="A45:J47"/>
    </sheetView>
  </sheetViews>
  <sheetFormatPr defaultColWidth="9" defaultRowHeight="15"/>
  <cols>
    <col min="1" max="1" width="72.2857142857143" style="1" customWidth="1"/>
    <col min="2" max="2" width="17.4285714285714" style="1" customWidth="1"/>
    <col min="3" max="3" width="42.8571428571429" style="1" hidden="1" customWidth="1"/>
    <col min="4" max="4" width="13.5714285714286" style="1" hidden="1" customWidth="1"/>
    <col min="5" max="5" width="15.5714285714286" style="2" customWidth="1"/>
    <col min="6" max="6" width="15.1428571428571" style="1" customWidth="1"/>
    <col min="7" max="7" width="12.2857142857143" style="3" customWidth="1"/>
    <col min="8" max="8" width="19.5714285714286" style="1" customWidth="1"/>
    <col min="9" max="9" width="12.2857142857143" style="2" customWidth="1"/>
    <col min="10" max="10" width="13.7142857142857" style="3" customWidth="1"/>
    <col min="11" max="16384" width="9" style="1"/>
  </cols>
  <sheetData>
    <row r="1" ht="16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45"/>
    </row>
    <row r="2" ht="18.6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/>
      <c r="H2" s="9" t="s">
        <v>7</v>
      </c>
      <c r="I2" s="9"/>
      <c r="J2" s="46" t="s">
        <v>8</v>
      </c>
    </row>
    <row r="3" ht="18.6" customHeight="1" spans="1:10">
      <c r="A3" s="10"/>
      <c r="B3" s="11"/>
      <c r="C3" s="11"/>
      <c r="D3" s="11"/>
      <c r="E3" s="11"/>
      <c r="F3" s="12" t="s">
        <v>9</v>
      </c>
      <c r="G3" s="12" t="s">
        <v>10</v>
      </c>
      <c r="H3" s="12" t="s">
        <v>9</v>
      </c>
      <c r="I3" s="12" t="s">
        <v>10</v>
      </c>
      <c r="J3" s="47"/>
    </row>
    <row r="4" ht="12.75" spans="1:10">
      <c r="A4" s="13" t="s">
        <v>11</v>
      </c>
      <c r="B4" s="14" t="s">
        <v>12</v>
      </c>
      <c r="C4" s="15" t="s">
        <v>13</v>
      </c>
      <c r="D4" s="15" t="s">
        <v>14</v>
      </c>
      <c r="E4" s="16" t="s">
        <v>15</v>
      </c>
      <c r="F4" s="69">
        <f>695798.12+596688.67</f>
        <v>1292486.79</v>
      </c>
      <c r="G4" s="18" t="s">
        <v>15</v>
      </c>
      <c r="H4" s="69">
        <f>546698.51+468827.14</f>
        <v>1015525.65</v>
      </c>
      <c r="I4" s="48" t="s">
        <v>15</v>
      </c>
      <c r="J4" s="49" t="s">
        <v>16</v>
      </c>
    </row>
    <row r="5" ht="12.75" spans="1:10">
      <c r="A5" s="19" t="s">
        <v>17</v>
      </c>
      <c r="B5" s="20" t="s">
        <v>18</v>
      </c>
      <c r="C5" s="21" t="s">
        <v>19</v>
      </c>
      <c r="D5" s="21" t="s">
        <v>20</v>
      </c>
      <c r="E5" s="22" t="s">
        <v>15</v>
      </c>
      <c r="F5" s="70">
        <f>267423.13+125576.17</f>
        <v>392999.3</v>
      </c>
      <c r="G5" s="24" t="s">
        <v>15</v>
      </c>
      <c r="H5" s="70">
        <f>98667.02+210118.14</f>
        <v>308785.16</v>
      </c>
      <c r="I5" s="50" t="s">
        <v>15</v>
      </c>
      <c r="J5" s="51" t="s">
        <v>16</v>
      </c>
    </row>
    <row r="6" ht="12.75" spans="1:10">
      <c r="A6" s="19" t="s">
        <v>21</v>
      </c>
      <c r="B6" s="20" t="s">
        <v>22</v>
      </c>
      <c r="C6" s="21" t="s">
        <v>23</v>
      </c>
      <c r="D6" s="21" t="s">
        <v>24</v>
      </c>
      <c r="E6" s="22" t="s">
        <v>15</v>
      </c>
      <c r="F6" s="70">
        <f>219351.94+177068.72</f>
        <v>396420.66</v>
      </c>
      <c r="G6" s="24" t="s">
        <v>15</v>
      </c>
      <c r="H6" s="70">
        <f>172347.94+139125.37</f>
        <v>311473.31</v>
      </c>
      <c r="I6" s="50" t="s">
        <v>15</v>
      </c>
      <c r="J6" s="51" t="s">
        <v>16</v>
      </c>
    </row>
    <row r="7" ht="12.75" spans="1:10">
      <c r="A7" s="25" t="s">
        <v>25</v>
      </c>
      <c r="B7" s="22" t="s">
        <v>26</v>
      </c>
      <c r="C7" s="26" t="s">
        <v>27</v>
      </c>
      <c r="D7" s="26" t="s">
        <v>28</v>
      </c>
      <c r="E7" s="22" t="s">
        <v>15</v>
      </c>
      <c r="F7" s="70">
        <v>9929.42</v>
      </c>
      <c r="G7" s="24" t="s">
        <v>15</v>
      </c>
      <c r="H7" s="70">
        <v>7801.68</v>
      </c>
      <c r="I7" s="50" t="s">
        <v>15</v>
      </c>
      <c r="J7" s="51" t="s">
        <v>16</v>
      </c>
    </row>
    <row r="8" ht="12.75" spans="1:10">
      <c r="A8" s="19" t="s">
        <v>29</v>
      </c>
      <c r="B8" s="20" t="s">
        <v>30</v>
      </c>
      <c r="C8" s="21" t="s">
        <v>31</v>
      </c>
      <c r="D8" s="21" t="s">
        <v>32</v>
      </c>
      <c r="E8" s="22" t="s">
        <v>15</v>
      </c>
      <c r="F8" s="70">
        <v>17375.88</v>
      </c>
      <c r="G8" s="24" t="s">
        <v>15</v>
      </c>
      <c r="H8" s="70">
        <v>13652.47</v>
      </c>
      <c r="I8" s="50" t="s">
        <v>15</v>
      </c>
      <c r="J8" s="51" t="s">
        <v>16</v>
      </c>
    </row>
    <row r="9" ht="12.75" spans="1:10">
      <c r="A9" s="19" t="s">
        <v>33</v>
      </c>
      <c r="B9" s="20" t="s">
        <v>34</v>
      </c>
      <c r="C9" s="21" t="s">
        <v>35</v>
      </c>
      <c r="D9" s="21" t="s">
        <v>36</v>
      </c>
      <c r="E9" s="22" t="s">
        <v>15</v>
      </c>
      <c r="F9" s="70">
        <f>113692.09+95935.92</f>
        <v>209628.01</v>
      </c>
      <c r="G9" s="24" t="s">
        <v>15</v>
      </c>
      <c r="H9" s="70">
        <f>75377.95+89329.24</f>
        <v>164707.19</v>
      </c>
      <c r="I9" s="50" t="s">
        <v>15</v>
      </c>
      <c r="J9" s="51" t="s">
        <v>16</v>
      </c>
    </row>
    <row r="10" ht="12.75" spans="1:10">
      <c r="A10" s="25" t="s">
        <v>37</v>
      </c>
      <c r="B10" s="22" t="s">
        <v>38</v>
      </c>
      <c r="C10" s="26" t="s">
        <v>39</v>
      </c>
      <c r="D10" s="26" t="s">
        <v>40</v>
      </c>
      <c r="E10" s="22" t="s">
        <v>15</v>
      </c>
      <c r="F10" s="70">
        <v>44070.94</v>
      </c>
      <c r="G10" s="24" t="s">
        <v>15</v>
      </c>
      <c r="H10" s="70">
        <v>34626.62</v>
      </c>
      <c r="I10" s="50" t="s">
        <v>15</v>
      </c>
      <c r="J10" s="51" t="s">
        <v>16</v>
      </c>
    </row>
    <row r="11" ht="12.75" spans="1:10">
      <c r="A11" s="27" t="s">
        <v>41</v>
      </c>
      <c r="B11" s="22" t="s">
        <v>42</v>
      </c>
      <c r="C11" s="26" t="s">
        <v>43</v>
      </c>
      <c r="D11" s="26" t="s">
        <v>44</v>
      </c>
      <c r="E11" s="22" t="s">
        <v>15</v>
      </c>
      <c r="F11" s="70">
        <f>17158.4+84704.74</f>
        <v>101863.14</v>
      </c>
      <c r="G11" s="24" t="s">
        <v>15</v>
      </c>
      <c r="H11" s="70">
        <f>66553.92+13481.54</f>
        <v>80035.46</v>
      </c>
      <c r="I11" s="50" t="s">
        <v>15</v>
      </c>
      <c r="J11" s="51" t="s">
        <v>16</v>
      </c>
    </row>
    <row r="12" ht="12.75" spans="1:10">
      <c r="A12" s="19" t="s">
        <v>45</v>
      </c>
      <c r="B12" s="20" t="s">
        <v>46</v>
      </c>
      <c r="C12" s="21" t="s">
        <v>47</v>
      </c>
      <c r="D12" s="21" t="s">
        <v>48</v>
      </c>
      <c r="E12" s="22" t="s">
        <v>15</v>
      </c>
      <c r="F12" s="70">
        <f>54121.6+40495.05</f>
        <v>94616.65</v>
      </c>
      <c r="G12" s="24" t="s">
        <v>15</v>
      </c>
      <c r="H12" s="70">
        <f>31817.5+42524.02</f>
        <v>74341.52</v>
      </c>
      <c r="I12" s="50" t="s">
        <v>15</v>
      </c>
      <c r="J12" s="51" t="s">
        <v>16</v>
      </c>
    </row>
    <row r="13" ht="12.75" spans="1:10">
      <c r="A13" s="19" t="s">
        <v>49</v>
      </c>
      <c r="B13" s="20" t="s">
        <v>50</v>
      </c>
      <c r="C13" s="21" t="s">
        <v>51</v>
      </c>
      <c r="D13" s="21" t="s">
        <v>52</v>
      </c>
      <c r="E13" s="22" t="s">
        <v>15</v>
      </c>
      <c r="F13" s="70">
        <v>327857.98</v>
      </c>
      <c r="G13" s="24" t="s">
        <v>15</v>
      </c>
      <c r="H13" s="70">
        <v>257602.57</v>
      </c>
      <c r="I13" s="50" t="s">
        <v>15</v>
      </c>
      <c r="J13" s="51" t="s">
        <v>16</v>
      </c>
    </row>
    <row r="14" ht="12.75" spans="1:10">
      <c r="A14" s="19" t="s">
        <v>53</v>
      </c>
      <c r="B14" s="22" t="s">
        <v>42</v>
      </c>
      <c r="C14" s="28" t="s">
        <v>54</v>
      </c>
      <c r="D14" s="28" t="s">
        <v>55</v>
      </c>
      <c r="E14" s="22" t="s">
        <v>15</v>
      </c>
      <c r="F14" s="71">
        <v>1415618.23</v>
      </c>
      <c r="G14" s="24" t="s">
        <v>15</v>
      </c>
      <c r="H14" s="29">
        <v>1061716.54</v>
      </c>
      <c r="I14" s="22" t="s">
        <v>15</v>
      </c>
      <c r="J14" s="52" t="s">
        <v>16</v>
      </c>
    </row>
    <row r="15" ht="12.75" spans="1:10">
      <c r="A15" s="19" t="s">
        <v>56</v>
      </c>
      <c r="B15" s="22" t="s">
        <v>42</v>
      </c>
      <c r="C15" s="28" t="s">
        <v>57</v>
      </c>
      <c r="D15" s="28" t="s">
        <v>58</v>
      </c>
      <c r="E15" s="22" t="s">
        <v>15</v>
      </c>
      <c r="F15" s="71">
        <v>526905.46</v>
      </c>
      <c r="G15" s="24" t="s">
        <v>15</v>
      </c>
      <c r="H15" s="29">
        <v>395179.74</v>
      </c>
      <c r="I15" s="22" t="s">
        <v>15</v>
      </c>
      <c r="J15" s="52" t="s">
        <v>16</v>
      </c>
    </row>
    <row r="16" ht="12.75" spans="1:10">
      <c r="A16" s="19" t="s">
        <v>59</v>
      </c>
      <c r="B16" s="20" t="s">
        <v>60</v>
      </c>
      <c r="C16" s="21" t="s">
        <v>61</v>
      </c>
      <c r="D16" s="21" t="s">
        <v>62</v>
      </c>
      <c r="E16" s="22" t="s">
        <v>15</v>
      </c>
      <c r="F16" s="70">
        <v>26932.71</v>
      </c>
      <c r="G16" s="24" t="s">
        <v>15</v>
      </c>
      <c r="H16" s="70">
        <v>21161.42</v>
      </c>
      <c r="I16" s="50" t="s">
        <v>15</v>
      </c>
      <c r="J16" s="51" t="s">
        <v>16</v>
      </c>
    </row>
    <row r="17" ht="12.75" spans="1:10">
      <c r="A17" s="30" t="s">
        <v>63</v>
      </c>
      <c r="B17" s="20" t="s">
        <v>64</v>
      </c>
      <c r="C17" s="21" t="s">
        <v>65</v>
      </c>
      <c r="D17" s="21" t="s">
        <v>66</v>
      </c>
      <c r="E17" s="22" t="s">
        <v>15</v>
      </c>
      <c r="F17" s="70">
        <f>10002.36+139474.54</f>
        <v>149476.9</v>
      </c>
      <c r="G17" s="24" t="s">
        <v>15</v>
      </c>
      <c r="H17" s="70">
        <f>109586.99+7859.01</f>
        <v>117446</v>
      </c>
      <c r="I17" s="50" t="s">
        <v>15</v>
      </c>
      <c r="J17" s="51" t="s">
        <v>16</v>
      </c>
    </row>
    <row r="18" ht="12.75" spans="1:10">
      <c r="A18" s="30" t="s">
        <v>67</v>
      </c>
      <c r="B18" s="20" t="s">
        <v>68</v>
      </c>
      <c r="C18" s="21" t="s">
        <v>69</v>
      </c>
      <c r="D18" s="21" t="s">
        <v>70</v>
      </c>
      <c r="E18" s="22" t="s">
        <v>15</v>
      </c>
      <c r="F18" s="70">
        <v>83942.21</v>
      </c>
      <c r="G18" s="24" t="s">
        <v>15</v>
      </c>
      <c r="H18" s="70">
        <v>65954.55</v>
      </c>
      <c r="I18" s="50" t="s">
        <v>15</v>
      </c>
      <c r="J18" s="51" t="s">
        <v>16</v>
      </c>
    </row>
    <row r="19" ht="12.75" spans="1:10">
      <c r="A19" s="27" t="s">
        <v>71</v>
      </c>
      <c r="B19" s="22" t="s">
        <v>42</v>
      </c>
      <c r="C19" s="26" t="s">
        <v>72</v>
      </c>
      <c r="D19" s="26" t="s">
        <v>73</v>
      </c>
      <c r="E19" s="22" t="s">
        <v>15</v>
      </c>
      <c r="F19" s="70">
        <f>4272.34+4024.05</f>
        <v>8296.39</v>
      </c>
      <c r="G19" s="24" t="s">
        <v>15</v>
      </c>
      <c r="H19" s="70">
        <f>3161.74+3356.82</f>
        <v>6518.56</v>
      </c>
      <c r="I19" s="50" t="s">
        <v>15</v>
      </c>
      <c r="J19" s="51" t="s">
        <v>16</v>
      </c>
    </row>
    <row r="20" ht="12.75" spans="1:10">
      <c r="A20" s="30" t="s">
        <v>74</v>
      </c>
      <c r="B20" s="20" t="s">
        <v>42</v>
      </c>
      <c r="C20" s="21" t="s">
        <v>75</v>
      </c>
      <c r="D20" s="21" t="s">
        <v>76</v>
      </c>
      <c r="E20" s="22" t="s">
        <v>15</v>
      </c>
      <c r="F20" s="70">
        <v>515.66</v>
      </c>
      <c r="G20" s="24" t="s">
        <v>15</v>
      </c>
      <c r="H20" s="70">
        <v>405.17</v>
      </c>
      <c r="I20" s="50" t="s">
        <v>15</v>
      </c>
      <c r="J20" s="51" t="s">
        <v>16</v>
      </c>
    </row>
    <row r="21" ht="12.75" spans="1:10">
      <c r="A21" s="27" t="s">
        <v>77</v>
      </c>
      <c r="B21" s="22" t="s">
        <v>42</v>
      </c>
      <c r="C21" s="26" t="s">
        <v>78</v>
      </c>
      <c r="D21" s="26" t="s">
        <v>79</v>
      </c>
      <c r="E21" s="22" t="s">
        <v>15</v>
      </c>
      <c r="F21" s="70">
        <f>3703.04+3.7+2698.92+2.67</f>
        <v>6408.33</v>
      </c>
      <c r="G21" s="24" t="s">
        <v>15</v>
      </c>
      <c r="H21" s="70">
        <f>2909.55+2.91+2120.57+2.12</f>
        <v>5035.15</v>
      </c>
      <c r="I21" s="50" t="s">
        <v>15</v>
      </c>
      <c r="J21" s="51" t="s">
        <v>16</v>
      </c>
    </row>
    <row r="22" ht="12.75" spans="1:10">
      <c r="A22" s="30" t="s">
        <v>80</v>
      </c>
      <c r="B22" s="20" t="s">
        <v>42</v>
      </c>
      <c r="C22" s="21" t="s">
        <v>81</v>
      </c>
      <c r="D22" s="21" t="s">
        <v>82</v>
      </c>
      <c r="E22" s="22" t="s">
        <v>15</v>
      </c>
      <c r="F22" s="70">
        <f>3565.9+5054.51</f>
        <v>8620.41</v>
      </c>
      <c r="G22" s="24" t="s">
        <v>15</v>
      </c>
      <c r="H22" s="70">
        <f>3971.4+2801.8</f>
        <v>6773.2</v>
      </c>
      <c r="I22" s="50" t="s">
        <v>15</v>
      </c>
      <c r="J22" s="51" t="s">
        <v>16</v>
      </c>
    </row>
    <row r="23" ht="12.75" spans="1:10">
      <c r="A23" s="30" t="s">
        <v>83</v>
      </c>
      <c r="B23" s="20" t="s">
        <v>42</v>
      </c>
      <c r="C23" s="26" t="s">
        <v>72</v>
      </c>
      <c r="D23" s="26" t="s">
        <v>73</v>
      </c>
      <c r="E23" s="22" t="s">
        <v>15</v>
      </c>
      <c r="F23" s="70">
        <f>346.97+390.74</f>
        <v>737.71</v>
      </c>
      <c r="G23" s="24" t="s">
        <v>15</v>
      </c>
      <c r="H23" s="70">
        <f>307.01+272.62</f>
        <v>579.63</v>
      </c>
      <c r="I23" s="50" t="s">
        <v>15</v>
      </c>
      <c r="J23" s="51" t="s">
        <v>16</v>
      </c>
    </row>
    <row r="24" ht="12.75" spans="1:10">
      <c r="A24" s="30" t="s">
        <v>84</v>
      </c>
      <c r="B24" s="20" t="s">
        <v>42</v>
      </c>
      <c r="C24" s="31" t="s">
        <v>85</v>
      </c>
      <c r="D24" s="31" t="s">
        <v>86</v>
      </c>
      <c r="E24" s="22" t="s">
        <v>15</v>
      </c>
      <c r="F24" s="70">
        <f>4688.03+8134.06</f>
        <v>12822.09</v>
      </c>
      <c r="G24" s="24" t="s">
        <v>15</v>
      </c>
      <c r="H24" s="70">
        <f>3683.46+6391.01</f>
        <v>10074.47</v>
      </c>
      <c r="I24" s="50" t="s">
        <v>15</v>
      </c>
      <c r="J24" s="51" t="s">
        <v>16</v>
      </c>
    </row>
    <row r="25" ht="12.75" spans="1:10">
      <c r="A25" s="30" t="s">
        <v>87</v>
      </c>
      <c r="B25" s="20" t="s">
        <v>42</v>
      </c>
      <c r="C25" s="31" t="s">
        <v>88</v>
      </c>
      <c r="D25" s="31" t="s">
        <v>89</v>
      </c>
      <c r="E25" s="22" t="s">
        <v>15</v>
      </c>
      <c r="F25" s="70">
        <f>241263.17+7663</f>
        <v>248926.17</v>
      </c>
      <c r="G25" s="24" t="s">
        <v>15</v>
      </c>
      <c r="H25" s="70">
        <f>189563.63+6020.92</f>
        <v>195584.55</v>
      </c>
      <c r="I25" s="50" t="s">
        <v>15</v>
      </c>
      <c r="J25" s="51" t="s">
        <v>16</v>
      </c>
    </row>
    <row r="26" ht="12.75" spans="1:10">
      <c r="A26" s="30" t="s">
        <v>90</v>
      </c>
      <c r="B26" s="20" t="s">
        <v>42</v>
      </c>
      <c r="C26" s="31" t="s">
        <v>88</v>
      </c>
      <c r="D26" s="31" t="s">
        <v>89</v>
      </c>
      <c r="E26" s="22" t="s">
        <v>15</v>
      </c>
      <c r="F26" s="70">
        <f>952605.77+100150.09</f>
        <v>1052755.86</v>
      </c>
      <c r="G26" s="24" t="s">
        <v>15</v>
      </c>
      <c r="H26" s="70">
        <f>748472.21+78689.01</f>
        <v>827161.22</v>
      </c>
      <c r="I26" s="50" t="s">
        <v>15</v>
      </c>
      <c r="J26" s="51" t="s">
        <v>16</v>
      </c>
    </row>
    <row r="27" ht="12.75" spans="1:10">
      <c r="A27" s="30" t="s">
        <v>91</v>
      </c>
      <c r="B27" s="20" t="s">
        <v>42</v>
      </c>
      <c r="C27" s="31" t="s">
        <v>92</v>
      </c>
      <c r="D27" s="31" t="s">
        <v>93</v>
      </c>
      <c r="E27" s="22" t="s">
        <v>15</v>
      </c>
      <c r="F27" s="70">
        <f>8213.26+5601.6</f>
        <v>13814.86</v>
      </c>
      <c r="G27" s="24" t="s">
        <v>15</v>
      </c>
      <c r="H27" s="70">
        <f>4401.24+6453.28</f>
        <v>10854.52</v>
      </c>
      <c r="I27" s="50" t="s">
        <v>15</v>
      </c>
      <c r="J27" s="51" t="s">
        <v>16</v>
      </c>
    </row>
    <row r="28" ht="12.75" spans="1:10">
      <c r="A28" s="30" t="s">
        <v>94</v>
      </c>
      <c r="B28" s="20" t="s">
        <v>42</v>
      </c>
      <c r="C28" s="31" t="s">
        <v>92</v>
      </c>
      <c r="D28" s="31" t="s">
        <v>93</v>
      </c>
      <c r="E28" s="22" t="s">
        <v>15</v>
      </c>
      <c r="F28" s="70">
        <f>44579.2+125301.08</f>
        <v>169880.28</v>
      </c>
      <c r="G28" s="24" t="s">
        <v>15</v>
      </c>
      <c r="H28" s="70">
        <f>35026.5+98450.76</f>
        <v>133477.26</v>
      </c>
      <c r="I28" s="50" t="s">
        <v>15</v>
      </c>
      <c r="J28" s="51" t="s">
        <v>16</v>
      </c>
    </row>
    <row r="29" ht="12.75" spans="1:10">
      <c r="A29" s="30" t="s">
        <v>95</v>
      </c>
      <c r="B29" s="20" t="s">
        <v>42</v>
      </c>
      <c r="C29" s="21" t="s">
        <v>96</v>
      </c>
      <c r="D29" s="21" t="s">
        <v>97</v>
      </c>
      <c r="E29" s="22" t="s">
        <v>15</v>
      </c>
      <c r="F29" s="70">
        <f>2118.21+775.23</f>
        <v>2893.44</v>
      </c>
      <c r="G29" s="24" t="s">
        <v>15</v>
      </c>
      <c r="H29" s="70">
        <f>609.11+1664.31</f>
        <v>2273.42</v>
      </c>
      <c r="I29" s="50" t="s">
        <v>15</v>
      </c>
      <c r="J29" s="51" t="s">
        <v>16</v>
      </c>
    </row>
    <row r="30" ht="12.75" spans="1:10">
      <c r="A30" s="30" t="s">
        <v>98</v>
      </c>
      <c r="B30" s="20" t="s">
        <v>42</v>
      </c>
      <c r="C30" s="21" t="s">
        <v>31</v>
      </c>
      <c r="D30" s="21" t="s">
        <v>32</v>
      </c>
      <c r="E30" s="22" t="s">
        <v>15</v>
      </c>
      <c r="F30" s="70">
        <f>43169.33+91612.88</f>
        <v>134782.21</v>
      </c>
      <c r="G30" s="24" t="s">
        <v>15</v>
      </c>
      <c r="H30" s="70">
        <f>33918.66+71981.7</f>
        <v>105900.36</v>
      </c>
      <c r="I30" s="50" t="s">
        <v>15</v>
      </c>
      <c r="J30" s="51" t="s">
        <v>16</v>
      </c>
    </row>
    <row r="31" ht="12.75" spans="1:10">
      <c r="A31" s="30" t="s">
        <v>99</v>
      </c>
      <c r="B31" s="20" t="s">
        <v>100</v>
      </c>
      <c r="C31" s="21" t="s">
        <v>101</v>
      </c>
      <c r="D31" s="21" t="s">
        <v>102</v>
      </c>
      <c r="E31" s="22" t="s">
        <v>15</v>
      </c>
      <c r="F31" s="70">
        <f>3990.15+3007.17</f>
        <v>6997.32</v>
      </c>
      <c r="G31" s="24" t="s">
        <v>15</v>
      </c>
      <c r="H31" s="70">
        <f>3135.12+2362.78</f>
        <v>5497.9</v>
      </c>
      <c r="I31" s="50" t="s">
        <v>15</v>
      </c>
      <c r="J31" s="51" t="s">
        <v>16</v>
      </c>
    </row>
    <row r="32" ht="12.75" spans="1:10">
      <c r="A32" s="27" t="s">
        <v>103</v>
      </c>
      <c r="B32" s="22" t="s">
        <v>42</v>
      </c>
      <c r="C32" s="32" t="s">
        <v>104</v>
      </c>
      <c r="D32" s="32" t="s">
        <v>105</v>
      </c>
      <c r="E32" s="22" t="s">
        <v>15</v>
      </c>
      <c r="F32" s="70">
        <f>16655.78+11994.49</f>
        <v>28650.27</v>
      </c>
      <c r="G32" s="24" t="s">
        <v>15</v>
      </c>
      <c r="H32" s="70">
        <f>13086.63+9424.24</f>
        <v>22510.87</v>
      </c>
      <c r="I32" s="50" t="s">
        <v>15</v>
      </c>
      <c r="J32" s="51" t="s">
        <v>16</v>
      </c>
    </row>
    <row r="33" ht="12.75" spans="1:10">
      <c r="A33" s="27" t="s">
        <v>106</v>
      </c>
      <c r="B33" s="22" t="s">
        <v>42</v>
      </c>
      <c r="C33" s="32" t="s">
        <v>104</v>
      </c>
      <c r="D33" s="32" t="s">
        <v>105</v>
      </c>
      <c r="E33" s="22" t="s">
        <v>15</v>
      </c>
      <c r="F33" s="70">
        <f>180519.01+132003.42</f>
        <v>312522.43</v>
      </c>
      <c r="G33" s="24" t="s">
        <v>15</v>
      </c>
      <c r="H33" s="70">
        <f>141836.38+103716.9</f>
        <v>245553.28</v>
      </c>
      <c r="I33" s="50" t="s">
        <v>15</v>
      </c>
      <c r="J33" s="51" t="s">
        <v>16</v>
      </c>
    </row>
    <row r="34" ht="12.75" spans="1:10">
      <c r="A34" s="27" t="s">
        <v>107</v>
      </c>
      <c r="B34" s="22" t="s">
        <v>42</v>
      </c>
      <c r="C34" s="33" t="s">
        <v>108</v>
      </c>
      <c r="D34" s="26" t="s">
        <v>109</v>
      </c>
      <c r="E34" s="22" t="s">
        <v>15</v>
      </c>
      <c r="F34" s="70">
        <f>4121.59+7149.3</f>
        <v>11270.89</v>
      </c>
      <c r="G34" s="24" t="s">
        <v>15</v>
      </c>
      <c r="H34" s="70">
        <f>5617.32+3238.37</f>
        <v>8855.69</v>
      </c>
      <c r="I34" s="50" t="s">
        <v>15</v>
      </c>
      <c r="J34" s="51" t="s">
        <v>16</v>
      </c>
    </row>
    <row r="35" ht="12.75" spans="1:10">
      <c r="A35" s="63" t="s">
        <v>110</v>
      </c>
      <c r="B35" s="22" t="s">
        <v>111</v>
      </c>
      <c r="C35" s="28" t="s">
        <v>112</v>
      </c>
      <c r="D35" s="28" t="s">
        <v>113</v>
      </c>
      <c r="E35" s="22" t="s">
        <v>15</v>
      </c>
      <c r="F35" s="70">
        <f>2614588.67+758013.44</f>
        <v>3372602.11</v>
      </c>
      <c r="G35" s="24" t="s">
        <v>15</v>
      </c>
      <c r="H35" s="70">
        <f>2054318.77+595581.64</f>
        <v>2649900.41</v>
      </c>
      <c r="I35" s="50" t="s">
        <v>15</v>
      </c>
      <c r="J35" s="51" t="s">
        <v>16</v>
      </c>
    </row>
    <row r="36" ht="12.75" spans="1:10">
      <c r="A36" s="25" t="s">
        <v>114</v>
      </c>
      <c r="B36" s="22" t="s">
        <v>115</v>
      </c>
      <c r="C36" s="26" t="s">
        <v>116</v>
      </c>
      <c r="D36" s="26" t="s">
        <v>117</v>
      </c>
      <c r="E36" s="22" t="s">
        <v>15</v>
      </c>
      <c r="F36" s="70">
        <f>79504.78+73047.36</f>
        <v>152552.14</v>
      </c>
      <c r="G36" s="24" t="s">
        <v>15</v>
      </c>
      <c r="H36" s="70">
        <f>57394.2+62467.96</f>
        <v>119862.16</v>
      </c>
      <c r="I36" s="50" t="s">
        <v>15</v>
      </c>
      <c r="J36" s="51" t="s">
        <v>16</v>
      </c>
    </row>
    <row r="37" ht="12.75" spans="1:10">
      <c r="A37" s="27" t="s">
        <v>118</v>
      </c>
      <c r="B37" s="22" t="s">
        <v>42</v>
      </c>
      <c r="C37" s="26" t="s">
        <v>119</v>
      </c>
      <c r="D37" s="26" t="s">
        <v>120</v>
      </c>
      <c r="E37" s="22" t="s">
        <v>15</v>
      </c>
      <c r="F37" s="70">
        <f>3800.5+1585.09</f>
        <v>5385.59</v>
      </c>
      <c r="G37" s="24" t="s">
        <v>15</v>
      </c>
      <c r="H37" s="70">
        <f>1245.43+2986.09</f>
        <v>4231.52</v>
      </c>
      <c r="I37" s="50" t="s">
        <v>15</v>
      </c>
      <c r="J37" s="51" t="s">
        <v>16</v>
      </c>
    </row>
    <row r="38" ht="12.75" spans="1:10">
      <c r="A38" s="27" t="s">
        <v>121</v>
      </c>
      <c r="B38" s="22" t="s">
        <v>122</v>
      </c>
      <c r="C38" s="26" t="s">
        <v>123</v>
      </c>
      <c r="D38" s="26" t="s">
        <v>124</v>
      </c>
      <c r="E38" s="22" t="s">
        <v>15</v>
      </c>
      <c r="F38" s="70">
        <f>457523.62+1942579.61</f>
        <v>2400103.23</v>
      </c>
      <c r="G38" s="24" t="s">
        <v>15</v>
      </c>
      <c r="H38" s="70">
        <f>359481.99+1526314.18</f>
        <v>1885796.17</v>
      </c>
      <c r="I38" s="50" t="s">
        <v>15</v>
      </c>
      <c r="J38" s="51" t="s">
        <v>16</v>
      </c>
    </row>
    <row r="39" ht="12.75" spans="1:10">
      <c r="A39" s="27" t="s">
        <v>125</v>
      </c>
      <c r="B39" s="22" t="s">
        <v>42</v>
      </c>
      <c r="C39" s="26" t="s">
        <v>126</v>
      </c>
      <c r="D39" s="26" t="s">
        <v>127</v>
      </c>
      <c r="E39" s="22" t="s">
        <v>15</v>
      </c>
      <c r="F39" s="70">
        <f>74228.07+66424.79</f>
        <v>140652.86</v>
      </c>
      <c r="G39" s="24" t="s">
        <v>15</v>
      </c>
      <c r="H39" s="70">
        <f>52191.06+58322.05</f>
        <v>110513.11</v>
      </c>
      <c r="I39" s="50" t="s">
        <v>15</v>
      </c>
      <c r="J39" s="51" t="s">
        <v>16</v>
      </c>
    </row>
    <row r="40" ht="12.75" spans="1:10">
      <c r="A40" s="27" t="s">
        <v>128</v>
      </c>
      <c r="B40" s="22" t="s">
        <v>100</v>
      </c>
      <c r="C40" s="26" t="s">
        <v>129</v>
      </c>
      <c r="D40" s="26" t="s">
        <v>130</v>
      </c>
      <c r="E40" s="22" t="s">
        <v>15</v>
      </c>
      <c r="F40" s="70">
        <f>2677.2+1507.06</f>
        <v>4184.26</v>
      </c>
      <c r="G40" s="24" t="s">
        <v>15</v>
      </c>
      <c r="H40" s="70">
        <f>1184.11+2103.51</f>
        <v>3287.62</v>
      </c>
      <c r="I40" s="50" t="s">
        <v>15</v>
      </c>
      <c r="J40" s="51" t="s">
        <v>16</v>
      </c>
    </row>
    <row r="41" ht="12.75" spans="1:10">
      <c r="A41" s="27" t="s">
        <v>131</v>
      </c>
      <c r="B41" s="22" t="s">
        <v>42</v>
      </c>
      <c r="C41" s="26" t="s">
        <v>132</v>
      </c>
      <c r="D41" s="26" t="s">
        <v>133</v>
      </c>
      <c r="E41" s="22" t="s">
        <v>15</v>
      </c>
      <c r="F41" s="70">
        <f>16912.63+30415.98</f>
        <v>47328.61</v>
      </c>
      <c r="G41" s="24" t="s">
        <v>15</v>
      </c>
      <c r="H41" s="70">
        <f>23898.3+13288.51</f>
        <v>37186.81</v>
      </c>
      <c r="I41" s="50" t="s">
        <v>15</v>
      </c>
      <c r="J41" s="51" t="s">
        <v>16</v>
      </c>
    </row>
    <row r="42" ht="12.75" spans="1:10">
      <c r="A42" s="27" t="s">
        <v>134</v>
      </c>
      <c r="B42" s="22" t="s">
        <v>135</v>
      </c>
      <c r="C42" s="26" t="s">
        <v>136</v>
      </c>
      <c r="D42" s="26" t="s">
        <v>137</v>
      </c>
      <c r="E42" s="22" t="s">
        <v>15</v>
      </c>
      <c r="F42" s="70">
        <f>40155.6+55805.93</f>
        <v>95961.53</v>
      </c>
      <c r="G42" s="24" t="s">
        <v>15</v>
      </c>
      <c r="H42" s="70">
        <f>31550.76+43847.42</f>
        <v>75398.18</v>
      </c>
      <c r="I42" s="50" t="s">
        <v>15</v>
      </c>
      <c r="J42" s="51" t="s">
        <v>16</v>
      </c>
    </row>
    <row r="43" ht="12.75" spans="1:10">
      <c r="A43" s="27" t="s">
        <v>138</v>
      </c>
      <c r="B43" s="22" t="s">
        <v>135</v>
      </c>
      <c r="C43" s="26" t="s">
        <v>139</v>
      </c>
      <c r="D43" s="26" t="s">
        <v>140</v>
      </c>
      <c r="E43" s="22" t="s">
        <v>15</v>
      </c>
      <c r="F43" s="70">
        <f>1836.75+219005.14</f>
        <v>220841.89</v>
      </c>
      <c r="G43" s="24" t="s">
        <v>15</v>
      </c>
      <c r="H43" s="70">
        <f>172074.41+1443.14</f>
        <v>173517.55</v>
      </c>
      <c r="I43" s="50" t="s">
        <v>15</v>
      </c>
      <c r="J43" s="51" t="s">
        <v>16</v>
      </c>
    </row>
    <row r="44" spans="1:10">
      <c r="A44" s="34" t="s">
        <v>141</v>
      </c>
      <c r="B44" s="35" t="s">
        <v>42</v>
      </c>
      <c r="C44" s="36" t="s">
        <v>142</v>
      </c>
      <c r="D44" s="36" t="s">
        <v>143</v>
      </c>
      <c r="E44" s="35" t="s">
        <v>15</v>
      </c>
      <c r="F44" s="72">
        <f>745.98+526.55</f>
        <v>1272.53</v>
      </c>
      <c r="G44" s="38" t="s">
        <v>15</v>
      </c>
      <c r="H44" s="72">
        <f>413.72+586.13</f>
        <v>999.85</v>
      </c>
      <c r="I44" s="54" t="s">
        <v>15</v>
      </c>
      <c r="J44" s="55" t="s">
        <v>16</v>
      </c>
    </row>
    <row r="45" spans="1:10">
      <c r="A45" s="39" t="s">
        <v>144</v>
      </c>
      <c r="B45" s="40"/>
      <c r="C45" s="40"/>
      <c r="D45" s="40"/>
      <c r="E45" s="40"/>
      <c r="F45" s="40"/>
      <c r="G45" s="40"/>
      <c r="H45" s="40"/>
      <c r="I45" s="40"/>
      <c r="J45" s="56"/>
    </row>
    <row r="46" spans="1:10">
      <c r="A46" s="41"/>
      <c r="B46" s="42"/>
      <c r="C46" s="42"/>
      <c r="D46" s="42"/>
      <c r="E46" s="42"/>
      <c r="F46" s="42"/>
      <c r="G46" s="42"/>
      <c r="H46" s="42"/>
      <c r="I46" s="42"/>
      <c r="J46" s="57"/>
    </row>
    <row r="47" ht="13.5" spans="1:10">
      <c r="A47" s="43"/>
      <c r="B47" s="44"/>
      <c r="C47" s="44"/>
      <c r="D47" s="44"/>
      <c r="E47" s="44"/>
      <c r="F47" s="44"/>
      <c r="G47" s="44"/>
      <c r="H47" s="44"/>
      <c r="I47" s="44"/>
      <c r="J47" s="58"/>
    </row>
  </sheetData>
  <mergeCells count="10">
    <mergeCell ref="A1:J1"/>
    <mergeCell ref="F2:G2"/>
    <mergeCell ref="H2:I2"/>
    <mergeCell ref="A2:A3"/>
    <mergeCell ref="B2:B3"/>
    <mergeCell ref="C2:C3"/>
    <mergeCell ref="D2:D3"/>
    <mergeCell ref="E2:E3"/>
    <mergeCell ref="J2:J3"/>
    <mergeCell ref="A45:J47"/>
  </mergeCells>
  <printOptions horizontalCentered="1"/>
  <pageMargins left="0.236220472440945" right="0.236220472440945" top="1.88976377952756" bottom="1.14173228346457" header="0.118110236220472" footer="0.118110236220472"/>
  <pageSetup paperSize="9" scale="89" fitToHeight="0" orientation="landscape"/>
  <headerFooter>
    <oddHeader>&amp;C&amp;"-,Negrito"&amp;12&amp;G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workbookViewId="0">
      <selection activeCell="A51" sqref="A51"/>
    </sheetView>
  </sheetViews>
  <sheetFormatPr defaultColWidth="9" defaultRowHeight="15"/>
  <cols>
    <col min="1" max="1" width="72.2857142857143" style="1" customWidth="1"/>
    <col min="2" max="2" width="17.4285714285714" style="1" customWidth="1"/>
    <col min="3" max="3" width="35.7142857142857" style="1" hidden="1" customWidth="1"/>
    <col min="4" max="4" width="14.5714285714286" style="1" hidden="1" customWidth="1"/>
    <col min="5" max="5" width="15.5714285714286" style="2" customWidth="1"/>
    <col min="6" max="6" width="15.1428571428571" style="1" customWidth="1"/>
    <col min="7" max="7" width="12.2857142857143" style="3" customWidth="1"/>
    <col min="8" max="8" width="14.7142857142857" style="1" customWidth="1"/>
    <col min="9" max="9" width="12.2857142857143" style="2" customWidth="1"/>
    <col min="10" max="10" width="13.7142857142857" style="3" customWidth="1"/>
    <col min="11" max="16384" width="9" style="1"/>
  </cols>
  <sheetData>
    <row r="1" ht="16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45"/>
    </row>
    <row r="2" ht="18.6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/>
      <c r="H2" s="9" t="s">
        <v>7</v>
      </c>
      <c r="I2" s="9"/>
      <c r="J2" s="46" t="s">
        <v>8</v>
      </c>
    </row>
    <row r="3" ht="18.6" customHeight="1" spans="1:10">
      <c r="A3" s="10"/>
      <c r="B3" s="11"/>
      <c r="C3" s="11"/>
      <c r="D3" s="11"/>
      <c r="E3" s="11"/>
      <c r="F3" s="12" t="s">
        <v>9</v>
      </c>
      <c r="G3" s="12" t="s">
        <v>10</v>
      </c>
      <c r="H3" s="12" t="s">
        <v>9</v>
      </c>
      <c r="I3" s="12" t="s">
        <v>10</v>
      </c>
      <c r="J3" s="47"/>
    </row>
    <row r="4" ht="12.75" spans="1:10">
      <c r="A4" s="13" t="s">
        <v>11</v>
      </c>
      <c r="B4" s="14" t="s">
        <v>12</v>
      </c>
      <c r="C4" s="15" t="s">
        <v>13</v>
      </c>
      <c r="D4" s="15" t="s">
        <v>14</v>
      </c>
      <c r="E4" s="16"/>
      <c r="F4" s="59"/>
      <c r="G4" s="60"/>
      <c r="H4" s="59"/>
      <c r="I4" s="48"/>
      <c r="J4" s="66"/>
    </row>
    <row r="5" ht="12.75" spans="1:10">
      <c r="A5" s="19" t="s">
        <v>17</v>
      </c>
      <c r="B5" s="20" t="s">
        <v>18</v>
      </c>
      <c r="C5" s="21" t="s">
        <v>19</v>
      </c>
      <c r="D5" s="21" t="s">
        <v>20</v>
      </c>
      <c r="E5" s="22"/>
      <c r="F5" s="61"/>
      <c r="G5" s="62"/>
      <c r="H5" s="61"/>
      <c r="I5" s="50"/>
      <c r="J5" s="67"/>
    </row>
    <row r="6" ht="12.75" spans="1:10">
      <c r="A6" s="19" t="s">
        <v>21</v>
      </c>
      <c r="B6" s="20" t="s">
        <v>22</v>
      </c>
      <c r="C6" s="21" t="s">
        <v>23</v>
      </c>
      <c r="D6" s="21" t="s">
        <v>24</v>
      </c>
      <c r="E6" s="22"/>
      <c r="F6" s="61"/>
      <c r="G6" s="62"/>
      <c r="H6" s="61"/>
      <c r="I6" s="50"/>
      <c r="J6" s="67"/>
    </row>
    <row r="7" ht="12.75" spans="1:10">
      <c r="A7" s="25" t="s">
        <v>25</v>
      </c>
      <c r="B7" s="22" t="s">
        <v>26</v>
      </c>
      <c r="C7" s="26" t="s">
        <v>27</v>
      </c>
      <c r="D7" s="26" t="s">
        <v>28</v>
      </c>
      <c r="E7" s="22" t="s">
        <v>15</v>
      </c>
      <c r="F7" s="61">
        <v>4964.71</v>
      </c>
      <c r="G7" s="62" t="s">
        <v>15</v>
      </c>
      <c r="H7" s="61">
        <v>3900.84</v>
      </c>
      <c r="I7" s="50" t="s">
        <v>15</v>
      </c>
      <c r="J7" s="67" t="s">
        <v>145</v>
      </c>
    </row>
    <row r="8" ht="12.75" spans="1:10">
      <c r="A8" s="19" t="s">
        <v>29</v>
      </c>
      <c r="B8" s="20" t="s">
        <v>30</v>
      </c>
      <c r="C8" s="21" t="s">
        <v>31</v>
      </c>
      <c r="D8" s="21" t="s">
        <v>32</v>
      </c>
      <c r="E8" s="22" t="s">
        <v>15</v>
      </c>
      <c r="F8" s="61">
        <v>1571.88</v>
      </c>
      <c r="G8" s="62" t="s">
        <v>15</v>
      </c>
      <c r="H8" s="61">
        <v>1235.05</v>
      </c>
      <c r="I8" s="50" t="s">
        <v>15</v>
      </c>
      <c r="J8" s="67" t="s">
        <v>145</v>
      </c>
    </row>
    <row r="9" ht="12.75" spans="1:10">
      <c r="A9" s="19" t="s">
        <v>33</v>
      </c>
      <c r="B9" s="20" t="s">
        <v>34</v>
      </c>
      <c r="C9" s="21" t="s">
        <v>35</v>
      </c>
      <c r="D9" s="21" t="s">
        <v>36</v>
      </c>
      <c r="E9" s="22"/>
      <c r="F9" s="61"/>
      <c r="G9" s="62"/>
      <c r="H9" s="61"/>
      <c r="I9" s="50"/>
      <c r="J9" s="67"/>
    </row>
    <row r="10" ht="12.75" spans="1:10">
      <c r="A10" s="25" t="s">
        <v>37</v>
      </c>
      <c r="B10" s="22" t="s">
        <v>38</v>
      </c>
      <c r="C10" s="26" t="s">
        <v>39</v>
      </c>
      <c r="D10" s="26" t="s">
        <v>40</v>
      </c>
      <c r="E10" s="22"/>
      <c r="F10" s="61"/>
      <c r="G10" s="62"/>
      <c r="H10" s="61"/>
      <c r="I10" s="50"/>
      <c r="J10" s="67"/>
    </row>
    <row r="11" ht="12.75" spans="1:10">
      <c r="A11" s="27" t="s">
        <v>41</v>
      </c>
      <c r="B11" s="22" t="s">
        <v>42</v>
      </c>
      <c r="C11" s="26" t="s">
        <v>43</v>
      </c>
      <c r="D11" s="26" t="s">
        <v>44</v>
      </c>
      <c r="E11" s="22"/>
      <c r="F11" s="61"/>
      <c r="G11" s="62"/>
      <c r="H11" s="61"/>
      <c r="I11" s="50"/>
      <c r="J11" s="67"/>
    </row>
    <row r="12" ht="12.75" spans="1:10">
      <c r="A12" s="19" t="s">
        <v>45</v>
      </c>
      <c r="B12" s="20" t="s">
        <v>46</v>
      </c>
      <c r="C12" s="21" t="s">
        <v>47</v>
      </c>
      <c r="D12" s="21" t="s">
        <v>48</v>
      </c>
      <c r="E12" s="22"/>
      <c r="F12" s="61"/>
      <c r="G12" s="62"/>
      <c r="H12" s="61"/>
      <c r="I12" s="50"/>
      <c r="J12" s="67"/>
    </row>
    <row r="13" ht="12.75" spans="1:10">
      <c r="A13" s="19" t="s">
        <v>49</v>
      </c>
      <c r="B13" s="20" t="s">
        <v>50</v>
      </c>
      <c r="C13" s="21" t="s">
        <v>51</v>
      </c>
      <c r="D13" s="21" t="s">
        <v>52</v>
      </c>
      <c r="E13" s="22"/>
      <c r="F13" s="61"/>
      <c r="G13" s="62"/>
      <c r="H13" s="61"/>
      <c r="I13" s="50"/>
      <c r="J13" s="67"/>
    </row>
    <row r="14" ht="12.75" spans="1:10">
      <c r="A14" s="19" t="s">
        <v>53</v>
      </c>
      <c r="B14" s="22" t="s">
        <v>42</v>
      </c>
      <c r="C14" s="28" t="s">
        <v>54</v>
      </c>
      <c r="D14" s="28" t="s">
        <v>55</v>
      </c>
      <c r="E14" s="22" t="s">
        <v>15</v>
      </c>
      <c r="F14" s="29">
        <v>73907.49</v>
      </c>
      <c r="G14" s="22" t="s">
        <v>15</v>
      </c>
      <c r="H14" s="29">
        <v>55430.76</v>
      </c>
      <c r="I14" s="22" t="s">
        <v>15</v>
      </c>
      <c r="J14" s="52" t="s">
        <v>145</v>
      </c>
    </row>
    <row r="15" ht="12.75" spans="1:10">
      <c r="A15" s="19" t="s">
        <v>56</v>
      </c>
      <c r="B15" s="22" t="s">
        <v>42</v>
      </c>
      <c r="C15" s="28" t="s">
        <v>57</v>
      </c>
      <c r="D15" s="28" t="s">
        <v>58</v>
      </c>
      <c r="E15" s="22" t="s">
        <v>15</v>
      </c>
      <c r="F15" s="29">
        <v>22948.64</v>
      </c>
      <c r="G15" s="22" t="s">
        <v>15</v>
      </c>
      <c r="H15" s="29">
        <v>17211.51</v>
      </c>
      <c r="I15" s="22" t="s">
        <v>15</v>
      </c>
      <c r="J15" s="52" t="s">
        <v>145</v>
      </c>
    </row>
    <row r="16" ht="12.75" spans="1:10">
      <c r="A16" s="19" t="s">
        <v>59</v>
      </c>
      <c r="B16" s="20" t="s">
        <v>60</v>
      </c>
      <c r="C16" s="21" t="s">
        <v>61</v>
      </c>
      <c r="D16" s="21" t="s">
        <v>62</v>
      </c>
      <c r="E16" s="22"/>
      <c r="F16" s="61"/>
      <c r="G16" s="62"/>
      <c r="H16" s="61"/>
      <c r="I16" s="50"/>
      <c r="J16" s="67"/>
    </row>
    <row r="17" ht="12.75" spans="1:10">
      <c r="A17" s="30" t="s">
        <v>63</v>
      </c>
      <c r="B17" s="20" t="s">
        <v>64</v>
      </c>
      <c r="C17" s="21" t="s">
        <v>65</v>
      </c>
      <c r="D17" s="21" t="s">
        <v>66</v>
      </c>
      <c r="E17" s="22" t="s">
        <v>15</v>
      </c>
      <c r="F17" s="61">
        <v>3965.5</v>
      </c>
      <c r="G17" s="62" t="s">
        <v>15</v>
      </c>
      <c r="H17" s="61">
        <v>3115.74</v>
      </c>
      <c r="I17" s="50" t="s">
        <v>15</v>
      </c>
      <c r="J17" s="67" t="s">
        <v>145</v>
      </c>
    </row>
    <row r="18" ht="12.75" spans="1:10">
      <c r="A18" s="30" t="s">
        <v>67</v>
      </c>
      <c r="B18" s="20" t="s">
        <v>68</v>
      </c>
      <c r="C18" s="21" t="s">
        <v>69</v>
      </c>
      <c r="D18" s="21" t="s">
        <v>70</v>
      </c>
      <c r="E18" s="22" t="s">
        <v>15</v>
      </c>
      <c r="F18" s="61">
        <v>4916.31</v>
      </c>
      <c r="G18" s="62" t="s">
        <v>15</v>
      </c>
      <c r="H18" s="61">
        <v>6257.14</v>
      </c>
      <c r="I18" s="50" t="s">
        <v>15</v>
      </c>
      <c r="J18" s="67" t="s">
        <v>145</v>
      </c>
    </row>
    <row r="19" ht="12.75" spans="1:10">
      <c r="A19" s="27" t="s">
        <v>71</v>
      </c>
      <c r="B19" s="22" t="s">
        <v>42</v>
      </c>
      <c r="C19" s="26" t="s">
        <v>72</v>
      </c>
      <c r="D19" s="26" t="s">
        <v>73</v>
      </c>
      <c r="E19" s="22" t="s">
        <v>15</v>
      </c>
      <c r="F19" s="61">
        <v>336.86</v>
      </c>
      <c r="G19" s="62" t="s">
        <v>15</v>
      </c>
      <c r="H19" s="61">
        <v>264.68</v>
      </c>
      <c r="I19" s="50" t="s">
        <v>15</v>
      </c>
      <c r="J19" s="67" t="s">
        <v>145</v>
      </c>
    </row>
    <row r="20" ht="12.75" spans="1:10">
      <c r="A20" s="30" t="s">
        <v>74</v>
      </c>
      <c r="B20" s="20" t="s">
        <v>42</v>
      </c>
      <c r="C20" s="21" t="s">
        <v>75</v>
      </c>
      <c r="D20" s="21" t="s">
        <v>76</v>
      </c>
      <c r="E20" s="22"/>
      <c r="F20" s="61"/>
      <c r="G20" s="62"/>
      <c r="H20" s="61"/>
      <c r="I20" s="50"/>
      <c r="J20" s="67"/>
    </row>
    <row r="21" ht="12.75" spans="1:10">
      <c r="A21" s="27" t="s">
        <v>77</v>
      </c>
      <c r="B21" s="22" t="s">
        <v>42</v>
      </c>
      <c r="C21" s="26" t="s">
        <v>78</v>
      </c>
      <c r="D21" s="26" t="s">
        <v>79</v>
      </c>
      <c r="E21" s="22" t="s">
        <v>15</v>
      </c>
      <c r="F21" s="61">
        <f>353.71+0.35</f>
        <v>354.06</v>
      </c>
      <c r="G21" s="62" t="s">
        <v>15</v>
      </c>
      <c r="H21" s="61">
        <f>277.91+0.28</f>
        <v>278.19</v>
      </c>
      <c r="I21" s="50" t="s">
        <v>15</v>
      </c>
      <c r="J21" s="67" t="s">
        <v>145</v>
      </c>
    </row>
    <row r="22" ht="12.75" spans="1:10">
      <c r="A22" s="30" t="s">
        <v>80</v>
      </c>
      <c r="B22" s="20" t="s">
        <v>42</v>
      </c>
      <c r="C22" s="21" t="s">
        <v>81</v>
      </c>
      <c r="D22" s="21" t="s">
        <v>82</v>
      </c>
      <c r="E22" s="22" t="s">
        <v>15</v>
      </c>
      <c r="F22" s="61">
        <v>195.38</v>
      </c>
      <c r="G22" s="62" t="s">
        <v>15</v>
      </c>
      <c r="H22" s="61">
        <v>153.51</v>
      </c>
      <c r="I22" s="50" t="s">
        <v>15</v>
      </c>
      <c r="J22" s="67" t="s">
        <v>145</v>
      </c>
    </row>
    <row r="23" ht="12.75" spans="1:10">
      <c r="A23" s="30" t="s">
        <v>83</v>
      </c>
      <c r="B23" s="20" t="s">
        <v>42</v>
      </c>
      <c r="C23" s="26" t="s">
        <v>72</v>
      </c>
      <c r="D23" s="26" t="s">
        <v>73</v>
      </c>
      <c r="E23" s="22"/>
      <c r="F23" s="61"/>
      <c r="G23" s="62"/>
      <c r="H23" s="61"/>
      <c r="I23" s="50"/>
      <c r="J23" s="67"/>
    </row>
    <row r="24" ht="12.75" spans="1:10">
      <c r="A24" s="30" t="s">
        <v>84</v>
      </c>
      <c r="B24" s="20" t="s">
        <v>42</v>
      </c>
      <c r="C24" s="31" t="s">
        <v>85</v>
      </c>
      <c r="D24" s="31" t="s">
        <v>86</v>
      </c>
      <c r="E24" s="22" t="s">
        <v>15</v>
      </c>
      <c r="F24" s="61">
        <v>694.34</v>
      </c>
      <c r="G24" s="62" t="s">
        <v>15</v>
      </c>
      <c r="H24" s="61">
        <v>545.55</v>
      </c>
      <c r="I24" s="50" t="s">
        <v>15</v>
      </c>
      <c r="J24" s="67" t="s">
        <v>145</v>
      </c>
    </row>
    <row r="25" ht="12.75" spans="1:10">
      <c r="A25" s="30" t="s">
        <v>87</v>
      </c>
      <c r="B25" s="20" t="s">
        <v>42</v>
      </c>
      <c r="C25" s="31" t="s">
        <v>88</v>
      </c>
      <c r="D25" s="31" t="s">
        <v>89</v>
      </c>
      <c r="E25" s="22" t="s">
        <v>15</v>
      </c>
      <c r="F25" s="61">
        <v>25517.79</v>
      </c>
      <c r="G25" s="62" t="s">
        <v>15</v>
      </c>
      <c r="H25" s="61">
        <v>20049.66</v>
      </c>
      <c r="I25" s="50" t="s">
        <v>15</v>
      </c>
      <c r="J25" s="67" t="s">
        <v>145</v>
      </c>
    </row>
    <row r="26" ht="12.75" spans="1:10">
      <c r="A26" s="30" t="s">
        <v>90</v>
      </c>
      <c r="B26" s="20" t="s">
        <v>42</v>
      </c>
      <c r="C26" s="31" t="s">
        <v>88</v>
      </c>
      <c r="D26" s="31" t="s">
        <v>89</v>
      </c>
      <c r="E26" s="22" t="s">
        <v>15</v>
      </c>
      <c r="F26" s="61">
        <f>5300.28+37985.34</f>
        <v>43285.62</v>
      </c>
      <c r="G26" s="62" t="s">
        <v>15</v>
      </c>
      <c r="H26" s="61">
        <f>29845.44+4164.48</f>
        <v>34009.92</v>
      </c>
      <c r="I26" s="50" t="s">
        <v>15</v>
      </c>
      <c r="J26" s="67" t="s">
        <v>145</v>
      </c>
    </row>
    <row r="27" ht="12.75" spans="1:10">
      <c r="A27" s="30" t="s">
        <v>91</v>
      </c>
      <c r="B27" s="20" t="s">
        <v>42</v>
      </c>
      <c r="C27" s="31" t="s">
        <v>92</v>
      </c>
      <c r="D27" s="31" t="s">
        <v>93</v>
      </c>
      <c r="E27" s="22" t="s">
        <v>15</v>
      </c>
      <c r="F27" s="61">
        <v>381.66</v>
      </c>
      <c r="G27" s="62" t="s">
        <v>15</v>
      </c>
      <c r="H27" s="61">
        <v>299.88</v>
      </c>
      <c r="I27" s="50" t="s">
        <v>15</v>
      </c>
      <c r="J27" s="67" t="s">
        <v>145</v>
      </c>
    </row>
    <row r="28" ht="12.75" spans="1:10">
      <c r="A28" s="30" t="s">
        <v>94</v>
      </c>
      <c r="B28" s="20" t="s">
        <v>42</v>
      </c>
      <c r="C28" s="31" t="s">
        <v>92</v>
      </c>
      <c r="D28" s="31" t="s">
        <v>93</v>
      </c>
      <c r="E28" s="22" t="s">
        <v>15</v>
      </c>
      <c r="F28" s="61">
        <v>4023.28</v>
      </c>
      <c r="G28" s="62" t="s">
        <v>15</v>
      </c>
      <c r="H28" s="61">
        <v>3161.14</v>
      </c>
      <c r="I28" s="50" t="s">
        <v>15</v>
      </c>
      <c r="J28" s="67" t="s">
        <v>145</v>
      </c>
    </row>
    <row r="29" ht="12.75" spans="1:10">
      <c r="A29" s="30" t="s">
        <v>95</v>
      </c>
      <c r="B29" s="20" t="s">
        <v>42</v>
      </c>
      <c r="C29" s="21" t="s">
        <v>96</v>
      </c>
      <c r="D29" s="21" t="s">
        <v>97</v>
      </c>
      <c r="E29" s="22"/>
      <c r="F29" s="61"/>
      <c r="G29" s="62"/>
      <c r="H29" s="61"/>
      <c r="I29" s="50"/>
      <c r="J29" s="67"/>
    </row>
    <row r="30" ht="12.75" spans="1:10">
      <c r="A30" s="30" t="s">
        <v>98</v>
      </c>
      <c r="B30" s="20" t="s">
        <v>42</v>
      </c>
      <c r="C30" s="21" t="s">
        <v>31</v>
      </c>
      <c r="D30" s="21" t="s">
        <v>32</v>
      </c>
      <c r="E30" s="22" t="s">
        <v>15</v>
      </c>
      <c r="F30" s="61">
        <f>2657.95+4639.2</f>
        <v>7297.15</v>
      </c>
      <c r="G30" s="62" t="s">
        <v>15</v>
      </c>
      <c r="H30" s="61">
        <f>2088.36+3645.11</f>
        <v>5733.47</v>
      </c>
      <c r="I30" s="50" t="s">
        <v>15</v>
      </c>
      <c r="J30" s="67" t="s">
        <v>145</v>
      </c>
    </row>
    <row r="31" ht="12.75" spans="1:10">
      <c r="A31" s="30" t="s">
        <v>99</v>
      </c>
      <c r="B31" s="20" t="s">
        <v>100</v>
      </c>
      <c r="C31" s="21" t="s">
        <v>101</v>
      </c>
      <c r="D31" s="21" t="s">
        <v>102</v>
      </c>
      <c r="E31" s="22" t="s">
        <v>15</v>
      </c>
      <c r="F31" s="61">
        <f>370.55+822.45</f>
        <v>1193</v>
      </c>
      <c r="G31" s="62" t="s">
        <v>15</v>
      </c>
      <c r="H31" s="61">
        <f>291.15+646.21</f>
        <v>937.36</v>
      </c>
      <c r="I31" s="50" t="s">
        <v>15</v>
      </c>
      <c r="J31" s="67" t="s">
        <v>145</v>
      </c>
    </row>
    <row r="32" ht="12.75" spans="1:10">
      <c r="A32" s="27" t="s">
        <v>103</v>
      </c>
      <c r="B32" s="22" t="s">
        <v>42</v>
      </c>
      <c r="C32" s="32" t="s">
        <v>104</v>
      </c>
      <c r="D32" s="32" t="s">
        <v>105</v>
      </c>
      <c r="E32" s="22" t="s">
        <v>15</v>
      </c>
      <c r="F32" s="61">
        <v>1475.64</v>
      </c>
      <c r="G32" s="62" t="s">
        <v>15</v>
      </c>
      <c r="H32" s="61">
        <v>1159.41</v>
      </c>
      <c r="I32" s="50" t="s">
        <v>15</v>
      </c>
      <c r="J32" s="67" t="s">
        <v>145</v>
      </c>
    </row>
    <row r="33" ht="12.75" spans="1:10">
      <c r="A33" s="27" t="s">
        <v>106</v>
      </c>
      <c r="B33" s="22" t="s">
        <v>42</v>
      </c>
      <c r="C33" s="32" t="s">
        <v>104</v>
      </c>
      <c r="D33" s="32" t="s">
        <v>105</v>
      </c>
      <c r="E33" s="22" t="s">
        <v>15</v>
      </c>
      <c r="F33" s="61">
        <f>9929.42+9929.42</f>
        <v>19858.84</v>
      </c>
      <c r="G33" s="62" t="s">
        <v>15</v>
      </c>
      <c r="H33" s="61">
        <f>7801.69+7801.68</f>
        <v>15603.37</v>
      </c>
      <c r="I33" s="50" t="s">
        <v>15</v>
      </c>
      <c r="J33" s="67" t="s">
        <v>145</v>
      </c>
    </row>
    <row r="34" ht="12.75" spans="1:10">
      <c r="A34" s="27" t="s">
        <v>107</v>
      </c>
      <c r="B34" s="22" t="s">
        <v>42</v>
      </c>
      <c r="C34" s="33" t="s">
        <v>108</v>
      </c>
      <c r="D34" s="26" t="s">
        <v>109</v>
      </c>
      <c r="E34" s="22" t="s">
        <v>15</v>
      </c>
      <c r="F34" s="61">
        <v>999.44</v>
      </c>
      <c r="G34" s="62" t="s">
        <v>15</v>
      </c>
      <c r="H34" s="61">
        <v>785.27</v>
      </c>
      <c r="I34" s="50" t="s">
        <v>15</v>
      </c>
      <c r="J34" s="67" t="s">
        <v>145</v>
      </c>
    </row>
    <row r="35" ht="12.75" spans="1:10">
      <c r="A35" s="63" t="s">
        <v>110</v>
      </c>
      <c r="B35" s="22" t="s">
        <v>111</v>
      </c>
      <c r="C35" s="28" t="s">
        <v>112</v>
      </c>
      <c r="D35" s="28" t="s">
        <v>113</v>
      </c>
      <c r="E35" s="22" t="s">
        <v>15</v>
      </c>
      <c r="F35" s="61">
        <f>60527.48+13164.89</f>
        <v>73692.37</v>
      </c>
      <c r="G35" s="62" t="s">
        <v>15</v>
      </c>
      <c r="H35" s="61">
        <f>10343.83+47557.25</f>
        <v>57901.08</v>
      </c>
      <c r="I35" s="50" t="s">
        <v>15</v>
      </c>
      <c r="J35" s="67" t="s">
        <v>145</v>
      </c>
    </row>
    <row r="36" ht="12.75" spans="1:10">
      <c r="A36" s="25" t="s">
        <v>114</v>
      </c>
      <c r="B36" s="22" t="s">
        <v>115</v>
      </c>
      <c r="C36" s="26" t="s">
        <v>116</v>
      </c>
      <c r="D36" s="26" t="s">
        <v>117</v>
      </c>
      <c r="E36" s="22" t="s">
        <v>15</v>
      </c>
      <c r="F36" s="61">
        <f>10606.66+1560.74</f>
        <v>12167.4</v>
      </c>
      <c r="G36" s="62" t="s">
        <v>15</v>
      </c>
      <c r="H36" s="61">
        <f>1226.29+8333.79</f>
        <v>9560.08</v>
      </c>
      <c r="I36" s="50" t="s">
        <v>15</v>
      </c>
      <c r="J36" s="67" t="s">
        <v>145</v>
      </c>
    </row>
    <row r="37" ht="12.75" spans="1:10">
      <c r="A37" s="27" t="s">
        <v>118</v>
      </c>
      <c r="B37" s="22" t="s">
        <v>42</v>
      </c>
      <c r="C37" s="26" t="s">
        <v>119</v>
      </c>
      <c r="D37" s="26" t="s">
        <v>120</v>
      </c>
      <c r="E37" s="22"/>
      <c r="F37" s="61"/>
      <c r="G37" s="62"/>
      <c r="H37" s="61"/>
      <c r="I37" s="50"/>
      <c r="J37" s="67"/>
    </row>
    <row r="38" ht="12.75" spans="1:10">
      <c r="A38" s="27" t="s">
        <v>121</v>
      </c>
      <c r="B38" s="22" t="s">
        <v>122</v>
      </c>
      <c r="C38" s="26" t="s">
        <v>123</v>
      </c>
      <c r="D38" s="26" t="s">
        <v>124</v>
      </c>
      <c r="E38" s="22" t="s">
        <v>15</v>
      </c>
      <c r="F38" s="61">
        <f>19300.56+15446.32</f>
        <v>34746.88</v>
      </c>
      <c r="G38" s="62" t="s">
        <v>15</v>
      </c>
      <c r="H38" s="61">
        <f>12136.4+15164.72</f>
        <v>27301.12</v>
      </c>
      <c r="I38" s="50" t="s">
        <v>15</v>
      </c>
      <c r="J38" s="67" t="s">
        <v>145</v>
      </c>
    </row>
    <row r="39" ht="12.75" spans="1:10">
      <c r="A39" s="27" t="s">
        <v>125</v>
      </c>
      <c r="B39" s="22" t="s">
        <v>42</v>
      </c>
      <c r="C39" s="26" t="s">
        <v>126</v>
      </c>
      <c r="D39" s="26" t="s">
        <v>127</v>
      </c>
      <c r="E39" s="22" t="s">
        <v>15</v>
      </c>
      <c r="F39" s="61">
        <f>2058.84+3719.84</f>
        <v>5778.68</v>
      </c>
      <c r="G39" s="62" t="s">
        <v>15</v>
      </c>
      <c r="H39" s="61">
        <f>2922.74+1617.66</f>
        <v>4540.4</v>
      </c>
      <c r="I39" s="50" t="s">
        <v>15</v>
      </c>
      <c r="J39" s="67" t="s">
        <v>145</v>
      </c>
    </row>
    <row r="40" ht="12.75" spans="1:10">
      <c r="A40" s="27" t="s">
        <v>128</v>
      </c>
      <c r="B40" s="22" t="s">
        <v>100</v>
      </c>
      <c r="C40" s="26" t="s">
        <v>129</v>
      </c>
      <c r="D40" s="26" t="s">
        <v>130</v>
      </c>
      <c r="E40" s="22"/>
      <c r="F40" s="61"/>
      <c r="G40" s="62"/>
      <c r="H40" s="61"/>
      <c r="I40" s="50"/>
      <c r="J40" s="67"/>
    </row>
    <row r="41" ht="12.75" spans="1:10">
      <c r="A41" s="27" t="s">
        <v>131</v>
      </c>
      <c r="B41" s="22" t="s">
        <v>42</v>
      </c>
      <c r="C41" s="26" t="s">
        <v>132</v>
      </c>
      <c r="D41" s="26" t="s">
        <v>133</v>
      </c>
      <c r="E41" s="22" t="s">
        <v>15</v>
      </c>
      <c r="F41" s="61">
        <f>449.35+798.49</f>
        <v>1247.84</v>
      </c>
      <c r="G41" s="62" t="s">
        <v>15</v>
      </c>
      <c r="H41" s="61">
        <f>627.39+353.06</f>
        <v>980.45</v>
      </c>
      <c r="I41" s="50" t="s">
        <v>15</v>
      </c>
      <c r="J41" s="67" t="s">
        <v>145</v>
      </c>
    </row>
    <row r="42" ht="12.75" spans="1:10">
      <c r="A42" s="27" t="s">
        <v>134</v>
      </c>
      <c r="B42" s="22" t="s">
        <v>135</v>
      </c>
      <c r="C42" s="26" t="s">
        <v>136</v>
      </c>
      <c r="D42" s="26" t="s">
        <v>137</v>
      </c>
      <c r="E42" s="22" t="s">
        <v>15</v>
      </c>
      <c r="F42" s="61">
        <f>1541.06+2333.61</f>
        <v>3874.67</v>
      </c>
      <c r="G42" s="62" t="s">
        <v>15</v>
      </c>
      <c r="H42" s="61">
        <f>1833.56+1210.83</f>
        <v>3044.39</v>
      </c>
      <c r="I42" s="50" t="s">
        <v>15</v>
      </c>
      <c r="J42" s="67" t="s">
        <v>145</v>
      </c>
    </row>
    <row r="43" ht="12.75" spans="1:10">
      <c r="A43" s="27" t="s">
        <v>138</v>
      </c>
      <c r="B43" s="22" t="s">
        <v>135</v>
      </c>
      <c r="C43" s="26" t="s">
        <v>139</v>
      </c>
      <c r="D43" s="26" t="s">
        <v>140</v>
      </c>
      <c r="E43" s="22" t="s">
        <v>15</v>
      </c>
      <c r="F43" s="61">
        <v>5004.6</v>
      </c>
      <c r="G43" s="62" t="s">
        <v>15</v>
      </c>
      <c r="H43" s="61">
        <v>3932.16</v>
      </c>
      <c r="I43" s="50" t="s">
        <v>15</v>
      </c>
      <c r="J43" s="67" t="s">
        <v>145</v>
      </c>
    </row>
    <row r="44" ht="13.5" spans="1:10">
      <c r="A44" s="34" t="s">
        <v>141</v>
      </c>
      <c r="B44" s="35" t="s">
        <v>42</v>
      </c>
      <c r="C44" s="36" t="s">
        <v>142</v>
      </c>
      <c r="D44" s="36" t="s">
        <v>143</v>
      </c>
      <c r="E44" s="35"/>
      <c r="F44" s="64"/>
      <c r="G44" s="65"/>
      <c r="H44" s="64"/>
      <c r="I44" s="54"/>
      <c r="J44" s="68"/>
    </row>
    <row r="45" ht="12.75" spans="1:10">
      <c r="A45" s="39" t="s">
        <v>146</v>
      </c>
      <c r="B45" s="40"/>
      <c r="C45" s="40"/>
      <c r="D45" s="40"/>
      <c r="E45" s="40"/>
      <c r="F45" s="40"/>
      <c r="G45" s="40"/>
      <c r="H45" s="40"/>
      <c r="I45" s="40"/>
      <c r="J45" s="56"/>
    </row>
    <row r="46" ht="12.75" spans="1:10">
      <c r="A46" s="41"/>
      <c r="B46" s="42"/>
      <c r="C46" s="42"/>
      <c r="D46" s="42"/>
      <c r="E46" s="42"/>
      <c r="F46" s="42"/>
      <c r="G46" s="42"/>
      <c r="H46" s="42"/>
      <c r="I46" s="42"/>
      <c r="J46" s="57"/>
    </row>
    <row r="47" ht="13.5" spans="1:10">
      <c r="A47" s="43"/>
      <c r="B47" s="44"/>
      <c r="C47" s="44"/>
      <c r="D47" s="44"/>
      <c r="E47" s="44"/>
      <c r="F47" s="44"/>
      <c r="G47" s="44"/>
      <c r="H47" s="44"/>
      <c r="I47" s="44"/>
      <c r="J47" s="58"/>
    </row>
  </sheetData>
  <mergeCells count="10">
    <mergeCell ref="A1:J1"/>
    <mergeCell ref="F2:G2"/>
    <mergeCell ref="H2:I2"/>
    <mergeCell ref="A2:A3"/>
    <mergeCell ref="B2:B3"/>
    <mergeCell ref="C2:C3"/>
    <mergeCell ref="D2:D3"/>
    <mergeCell ref="E2:E3"/>
    <mergeCell ref="J2:J3"/>
    <mergeCell ref="A45:J47"/>
  </mergeCells>
  <printOptions horizontalCentered="1"/>
  <pageMargins left="0.236220472440945" right="0.236220472440945" top="1.88976377952756" bottom="1.14173228346457" header="0.118110236220472" footer="0.118110236220472"/>
  <pageSetup paperSize="9" scale="92" fitToHeight="0" orientation="landscape"/>
  <headerFooter>
    <oddHeader>&amp;C&amp;"-,Negrito"&amp;12&amp;G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tabSelected="1" topLeftCell="A18" workbookViewId="0">
      <selection activeCell="A52" sqref="A51:A52"/>
    </sheetView>
  </sheetViews>
  <sheetFormatPr defaultColWidth="9" defaultRowHeight="15"/>
  <cols>
    <col min="1" max="1" width="72.2857142857143" style="1" customWidth="1"/>
    <col min="2" max="2" width="17.4285714285714" style="1" customWidth="1"/>
    <col min="3" max="3" width="35.7142857142857" style="1" hidden="1" customWidth="1"/>
    <col min="4" max="4" width="14.5714285714286" style="1" hidden="1" customWidth="1"/>
    <col min="5" max="5" width="13.8571428571429" style="2" customWidth="1"/>
    <col min="6" max="6" width="14.2857142857143" style="1" customWidth="1"/>
    <col min="7" max="7" width="12.2857142857143" style="3" customWidth="1"/>
    <col min="8" max="8" width="14.7142857142857" style="1" customWidth="1"/>
    <col min="9" max="9" width="12.2857142857143" style="2" customWidth="1"/>
    <col min="10" max="10" width="25.2857142857143" style="3" customWidth="1"/>
    <col min="11" max="16384" width="9" style="1"/>
  </cols>
  <sheetData>
    <row r="1" ht="16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45"/>
    </row>
    <row r="2" ht="18.6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/>
      <c r="H2" s="9" t="s">
        <v>7</v>
      </c>
      <c r="I2" s="9"/>
      <c r="J2" s="46" t="s">
        <v>8</v>
      </c>
    </row>
    <row r="3" ht="18.6" customHeight="1" spans="1:10">
      <c r="A3" s="10"/>
      <c r="B3" s="11"/>
      <c r="C3" s="11"/>
      <c r="D3" s="11"/>
      <c r="E3" s="11"/>
      <c r="F3" s="12" t="s">
        <v>9</v>
      </c>
      <c r="G3" s="12" t="s">
        <v>10</v>
      </c>
      <c r="H3" s="12" t="s">
        <v>9</v>
      </c>
      <c r="I3" s="12" t="s">
        <v>10</v>
      </c>
      <c r="J3" s="47"/>
    </row>
    <row r="4" ht="12.75" spans="1:10">
      <c r="A4" s="13" t="s">
        <v>11</v>
      </c>
      <c r="B4" s="14" t="s">
        <v>12</v>
      </c>
      <c r="C4" s="15" t="s">
        <v>13</v>
      </c>
      <c r="D4" s="15" t="s">
        <v>14</v>
      </c>
      <c r="E4" s="16" t="s">
        <v>15</v>
      </c>
      <c r="F4" s="17"/>
      <c r="G4" s="18"/>
      <c r="H4" s="17">
        <f>11284.75+2803.07</f>
        <v>14087.82</v>
      </c>
      <c r="I4" s="48" t="s">
        <v>15</v>
      </c>
      <c r="J4" s="49" t="s">
        <v>147</v>
      </c>
    </row>
    <row r="5" ht="12.75" spans="1:10">
      <c r="A5" s="19" t="s">
        <v>17</v>
      </c>
      <c r="B5" s="20" t="s">
        <v>18</v>
      </c>
      <c r="C5" s="21" t="s">
        <v>19</v>
      </c>
      <c r="D5" s="21" t="s">
        <v>20</v>
      </c>
      <c r="E5" s="22" t="s">
        <v>15</v>
      </c>
      <c r="F5" s="23">
        <f>475.91+8.46</f>
        <v>484.37</v>
      </c>
      <c r="G5" s="24" t="s">
        <v>15</v>
      </c>
      <c r="H5" s="23">
        <f>2044.44+373.93+6.65</f>
        <v>2425.02</v>
      </c>
      <c r="I5" s="50" t="s">
        <v>15</v>
      </c>
      <c r="J5" s="51" t="s">
        <v>148</v>
      </c>
    </row>
    <row r="6" ht="12.75" spans="1:10">
      <c r="A6" s="19" t="s">
        <v>21</v>
      </c>
      <c r="B6" s="20" t="s">
        <v>22</v>
      </c>
      <c r="C6" s="21" t="s">
        <v>23</v>
      </c>
      <c r="D6" s="21" t="s">
        <v>24</v>
      </c>
      <c r="E6" s="22" t="s">
        <v>15</v>
      </c>
      <c r="F6" s="23"/>
      <c r="G6" s="24"/>
      <c r="H6" s="23">
        <f>12382.52+2451.99</f>
        <v>14834.51</v>
      </c>
      <c r="I6" s="50" t="s">
        <v>15</v>
      </c>
      <c r="J6" s="51" t="s">
        <v>147</v>
      </c>
    </row>
    <row r="7" ht="12.75" spans="1:10">
      <c r="A7" s="25" t="s">
        <v>25</v>
      </c>
      <c r="B7" s="22" t="s">
        <v>26</v>
      </c>
      <c r="C7" s="26" t="s">
        <v>27</v>
      </c>
      <c r="D7" s="26" t="s">
        <v>28</v>
      </c>
      <c r="E7" s="22"/>
      <c r="F7" s="23"/>
      <c r="G7" s="24"/>
      <c r="H7" s="23"/>
      <c r="I7" s="50"/>
      <c r="J7" s="51"/>
    </row>
    <row r="8" ht="12.75" spans="1:10">
      <c r="A8" s="19" t="s">
        <v>29</v>
      </c>
      <c r="B8" s="20" t="s">
        <v>30</v>
      </c>
      <c r="C8" s="21" t="s">
        <v>31</v>
      </c>
      <c r="D8" s="21" t="s">
        <v>32</v>
      </c>
      <c r="E8" s="22"/>
      <c r="F8" s="23"/>
      <c r="G8" s="24"/>
      <c r="H8" s="23"/>
      <c r="I8" s="50"/>
      <c r="J8" s="51"/>
    </row>
    <row r="9" ht="12.75" spans="1:10">
      <c r="A9" s="19" t="s">
        <v>33</v>
      </c>
      <c r="B9" s="20" t="s">
        <v>34</v>
      </c>
      <c r="C9" s="21" t="s">
        <v>35</v>
      </c>
      <c r="D9" s="21" t="s">
        <v>36</v>
      </c>
      <c r="E9" s="22"/>
      <c r="F9" s="23"/>
      <c r="G9" s="24"/>
      <c r="H9" s="23"/>
      <c r="I9" s="50"/>
      <c r="J9" s="51"/>
    </row>
    <row r="10" ht="12.75" spans="1:10">
      <c r="A10" s="25" t="s">
        <v>37</v>
      </c>
      <c r="B10" s="22" t="s">
        <v>38</v>
      </c>
      <c r="C10" s="26" t="s">
        <v>39</v>
      </c>
      <c r="D10" s="26" t="s">
        <v>40</v>
      </c>
      <c r="E10" s="22"/>
      <c r="F10" s="23"/>
      <c r="G10" s="24"/>
      <c r="H10" s="23"/>
      <c r="I10" s="50"/>
      <c r="J10" s="51"/>
    </row>
    <row r="11" ht="12.75" spans="1:10">
      <c r="A11" s="27" t="s">
        <v>41</v>
      </c>
      <c r="B11" s="22" t="s">
        <v>42</v>
      </c>
      <c r="C11" s="26" t="s">
        <v>43</v>
      </c>
      <c r="D11" s="26" t="s">
        <v>44</v>
      </c>
      <c r="E11" s="22"/>
      <c r="F11" s="23"/>
      <c r="G11" s="24"/>
      <c r="H11" s="23"/>
      <c r="I11" s="50"/>
      <c r="J11" s="51"/>
    </row>
    <row r="12" ht="12.75" spans="1:10">
      <c r="A12" s="19" t="s">
        <v>45</v>
      </c>
      <c r="B12" s="20" t="s">
        <v>46</v>
      </c>
      <c r="C12" s="21" t="s">
        <v>47</v>
      </c>
      <c r="D12" s="21" t="s">
        <v>48</v>
      </c>
      <c r="E12" s="22"/>
      <c r="F12" s="23"/>
      <c r="G12" s="24"/>
      <c r="H12" s="23"/>
      <c r="I12" s="50"/>
      <c r="J12" s="51"/>
    </row>
    <row r="13" ht="12.75" spans="1:10">
      <c r="A13" s="19" t="s">
        <v>49</v>
      </c>
      <c r="B13" s="20" t="s">
        <v>50</v>
      </c>
      <c r="C13" s="21" t="s">
        <v>51</v>
      </c>
      <c r="D13" s="21" t="s">
        <v>52</v>
      </c>
      <c r="E13" s="22" t="s">
        <v>15</v>
      </c>
      <c r="F13" s="23">
        <v>9209.87</v>
      </c>
      <c r="G13" s="24" t="s">
        <v>15</v>
      </c>
      <c r="H13" s="23">
        <v>8204.37</v>
      </c>
      <c r="I13" s="50" t="s">
        <v>15</v>
      </c>
      <c r="J13" s="51" t="s">
        <v>149</v>
      </c>
    </row>
    <row r="14" ht="12.75" spans="1:10">
      <c r="A14" s="19" t="s">
        <v>53</v>
      </c>
      <c r="B14" s="22" t="s">
        <v>42</v>
      </c>
      <c r="C14" s="28" t="s">
        <v>54</v>
      </c>
      <c r="D14" s="28" t="s">
        <v>55</v>
      </c>
      <c r="E14" s="22"/>
      <c r="F14" s="29"/>
      <c r="G14" s="22"/>
      <c r="H14" s="29"/>
      <c r="I14" s="22"/>
      <c r="J14" s="52"/>
    </row>
    <row r="15" ht="12.75" spans="1:10">
      <c r="A15" s="19" t="s">
        <v>56</v>
      </c>
      <c r="B15" s="22" t="s">
        <v>42</v>
      </c>
      <c r="C15" s="28" t="s">
        <v>57</v>
      </c>
      <c r="D15" s="28" t="s">
        <v>58</v>
      </c>
      <c r="E15" s="22"/>
      <c r="F15" s="29"/>
      <c r="G15" s="22"/>
      <c r="H15" s="29"/>
      <c r="I15" s="22"/>
      <c r="J15" s="52"/>
    </row>
    <row r="16" ht="12.75" spans="1:10">
      <c r="A16" s="19" t="s">
        <v>59</v>
      </c>
      <c r="B16" s="20" t="s">
        <v>60</v>
      </c>
      <c r="C16" s="21" t="s">
        <v>61</v>
      </c>
      <c r="D16" s="21" t="s">
        <v>62</v>
      </c>
      <c r="E16" s="22"/>
      <c r="F16" s="23"/>
      <c r="G16" s="24"/>
      <c r="H16" s="23"/>
      <c r="I16" s="50"/>
      <c r="J16" s="51"/>
    </row>
    <row r="17" ht="12.75" spans="1:10">
      <c r="A17" s="30" t="s">
        <v>63</v>
      </c>
      <c r="B17" s="20" t="s">
        <v>64</v>
      </c>
      <c r="C17" s="21" t="s">
        <v>65</v>
      </c>
      <c r="D17" s="21" t="s">
        <v>66</v>
      </c>
      <c r="E17" s="22"/>
      <c r="F17" s="23"/>
      <c r="G17" s="24"/>
      <c r="H17" s="23"/>
      <c r="I17" s="50"/>
      <c r="J17" s="51"/>
    </row>
    <row r="18" ht="12.75" spans="1:10">
      <c r="A18" s="30" t="s">
        <v>67</v>
      </c>
      <c r="B18" s="20" t="s">
        <v>68</v>
      </c>
      <c r="C18" s="21" t="s">
        <v>69</v>
      </c>
      <c r="D18" s="21" t="s">
        <v>70</v>
      </c>
      <c r="E18" s="22"/>
      <c r="F18" s="23"/>
      <c r="G18" s="24"/>
      <c r="H18" s="23"/>
      <c r="I18" s="50"/>
      <c r="J18" s="51"/>
    </row>
    <row r="19" ht="12.75" spans="1:10">
      <c r="A19" s="27" t="s">
        <v>71</v>
      </c>
      <c r="B19" s="22" t="s">
        <v>42</v>
      </c>
      <c r="C19" s="26" t="s">
        <v>72</v>
      </c>
      <c r="D19" s="26" t="s">
        <v>73</v>
      </c>
      <c r="E19" s="22"/>
      <c r="F19" s="23"/>
      <c r="G19" s="24"/>
      <c r="H19" s="23"/>
      <c r="I19" s="50"/>
      <c r="J19" s="51"/>
    </row>
    <row r="20" ht="12.75" spans="1:10">
      <c r="A20" s="30" t="s">
        <v>74</v>
      </c>
      <c r="B20" s="20" t="s">
        <v>42</v>
      </c>
      <c r="C20" s="21" t="s">
        <v>75</v>
      </c>
      <c r="D20" s="21" t="s">
        <v>76</v>
      </c>
      <c r="E20" s="22"/>
      <c r="F20" s="23"/>
      <c r="G20" s="24"/>
      <c r="H20" s="23"/>
      <c r="I20" s="50"/>
      <c r="J20" s="51"/>
    </row>
    <row r="21" ht="12.75" spans="1:10">
      <c r="A21" s="27" t="s">
        <v>77</v>
      </c>
      <c r="B21" s="22" t="s">
        <v>42</v>
      </c>
      <c r="C21" s="26" t="s">
        <v>78</v>
      </c>
      <c r="D21" s="26" t="s">
        <v>79</v>
      </c>
      <c r="E21" s="22"/>
      <c r="F21" s="23"/>
      <c r="G21" s="24"/>
      <c r="H21" s="23"/>
      <c r="I21" s="50"/>
      <c r="J21" s="51"/>
    </row>
    <row r="22" ht="12.75" spans="1:10">
      <c r="A22" s="30" t="s">
        <v>80</v>
      </c>
      <c r="B22" s="20" t="s">
        <v>42</v>
      </c>
      <c r="C22" s="21" t="s">
        <v>81</v>
      </c>
      <c r="D22" s="21" t="s">
        <v>82</v>
      </c>
      <c r="E22" s="22"/>
      <c r="F22" s="23"/>
      <c r="G22" s="24"/>
      <c r="H22" s="23"/>
      <c r="I22" s="50"/>
      <c r="J22" s="51"/>
    </row>
    <row r="23" ht="12.75" spans="1:10">
      <c r="A23" s="30" t="s">
        <v>83</v>
      </c>
      <c r="B23" s="20" t="s">
        <v>42</v>
      </c>
      <c r="C23" s="26" t="s">
        <v>72</v>
      </c>
      <c r="D23" s="26" t="s">
        <v>73</v>
      </c>
      <c r="E23" s="22"/>
      <c r="F23" s="23"/>
      <c r="G23" s="24"/>
      <c r="H23" s="23"/>
      <c r="I23" s="50"/>
      <c r="J23" s="51"/>
    </row>
    <row r="24" ht="12.75" spans="1:10">
      <c r="A24" s="30" t="s">
        <v>84</v>
      </c>
      <c r="B24" s="20" t="s">
        <v>42</v>
      </c>
      <c r="C24" s="31" t="s">
        <v>85</v>
      </c>
      <c r="D24" s="31" t="s">
        <v>86</v>
      </c>
      <c r="E24" s="22"/>
      <c r="F24" s="23"/>
      <c r="G24" s="24"/>
      <c r="H24" s="23"/>
      <c r="I24" s="50"/>
      <c r="J24" s="51"/>
    </row>
    <row r="25" ht="12.75" spans="1:10">
      <c r="A25" s="30" t="s">
        <v>87</v>
      </c>
      <c r="B25" s="20" t="s">
        <v>42</v>
      </c>
      <c r="C25" s="31" t="s">
        <v>88</v>
      </c>
      <c r="D25" s="31" t="s">
        <v>89</v>
      </c>
      <c r="E25" s="22"/>
      <c r="F25" s="23"/>
      <c r="G25" s="24"/>
      <c r="H25" s="23"/>
      <c r="I25" s="50"/>
      <c r="J25" s="51"/>
    </row>
    <row r="26" ht="12.75" spans="1:10">
      <c r="A26" s="30" t="s">
        <v>90</v>
      </c>
      <c r="B26" s="20" t="s">
        <v>42</v>
      </c>
      <c r="C26" s="31" t="s">
        <v>88</v>
      </c>
      <c r="D26" s="31" t="s">
        <v>89</v>
      </c>
      <c r="E26" s="22"/>
      <c r="F26" s="23"/>
      <c r="G26" s="24"/>
      <c r="H26" s="23"/>
      <c r="I26" s="50"/>
      <c r="J26" s="51"/>
    </row>
    <row r="27" ht="12.75" spans="1:10">
      <c r="A27" s="30" t="s">
        <v>91</v>
      </c>
      <c r="B27" s="20" t="s">
        <v>42</v>
      </c>
      <c r="C27" s="31" t="s">
        <v>92</v>
      </c>
      <c r="D27" s="31" t="s">
        <v>93</v>
      </c>
      <c r="E27" s="22"/>
      <c r="F27" s="23"/>
      <c r="G27" s="24"/>
      <c r="H27" s="23"/>
      <c r="I27" s="50"/>
      <c r="J27" s="51"/>
    </row>
    <row r="28" ht="25.5" spans="1:10">
      <c r="A28" s="30" t="s">
        <v>94</v>
      </c>
      <c r="B28" s="20" t="s">
        <v>42</v>
      </c>
      <c r="C28" s="31" t="s">
        <v>92</v>
      </c>
      <c r="D28" s="31" t="s">
        <v>93</v>
      </c>
      <c r="E28" s="22" t="s">
        <v>15</v>
      </c>
      <c r="F28" s="23">
        <f>127.44+1003.3+0.13+1</f>
        <v>1131.87</v>
      </c>
      <c r="G28" s="24" t="s">
        <v>15</v>
      </c>
      <c r="H28" s="23">
        <f>788.31+100.13+0.1+0.79</f>
        <v>889.33</v>
      </c>
      <c r="I28" s="50" t="s">
        <v>15</v>
      </c>
      <c r="J28" s="53" t="s">
        <v>150</v>
      </c>
    </row>
    <row r="29" ht="12.75" spans="1:10">
      <c r="A29" s="30" t="s">
        <v>95</v>
      </c>
      <c r="B29" s="20" t="s">
        <v>42</v>
      </c>
      <c r="C29" s="21" t="s">
        <v>96</v>
      </c>
      <c r="D29" s="21" t="s">
        <v>97</v>
      </c>
      <c r="E29" s="22"/>
      <c r="F29" s="23"/>
      <c r="G29" s="24"/>
      <c r="H29" s="23"/>
      <c r="I29" s="50"/>
      <c r="J29" s="51"/>
    </row>
    <row r="30" ht="12.75" spans="1:10">
      <c r="A30" s="30" t="s">
        <v>98</v>
      </c>
      <c r="B30" s="20" t="s">
        <v>42</v>
      </c>
      <c r="C30" s="21" t="s">
        <v>31</v>
      </c>
      <c r="D30" s="21" t="s">
        <v>32</v>
      </c>
      <c r="E30" s="22"/>
      <c r="F30" s="23"/>
      <c r="G30" s="24"/>
      <c r="H30" s="23"/>
      <c r="I30" s="50"/>
      <c r="J30" s="51"/>
    </row>
    <row r="31" ht="12.75" spans="1:10">
      <c r="A31" s="30" t="s">
        <v>99</v>
      </c>
      <c r="B31" s="20" t="s">
        <v>100</v>
      </c>
      <c r="C31" s="21" t="s">
        <v>101</v>
      </c>
      <c r="D31" s="21" t="s">
        <v>102</v>
      </c>
      <c r="E31" s="22"/>
      <c r="F31" s="23"/>
      <c r="G31" s="24"/>
      <c r="H31" s="23"/>
      <c r="I31" s="50"/>
      <c r="J31" s="51"/>
    </row>
    <row r="32" ht="12.75" spans="1:10">
      <c r="A32" s="27" t="s">
        <v>103</v>
      </c>
      <c r="B32" s="22" t="s">
        <v>42</v>
      </c>
      <c r="C32" s="32" t="s">
        <v>104</v>
      </c>
      <c r="D32" s="32" t="s">
        <v>105</v>
      </c>
      <c r="E32" s="22"/>
      <c r="F32" s="23"/>
      <c r="G32" s="24"/>
      <c r="H32" s="23"/>
      <c r="I32" s="50"/>
      <c r="J32" s="51"/>
    </row>
    <row r="33" ht="12.75" spans="1:10">
      <c r="A33" s="27" t="s">
        <v>106</v>
      </c>
      <c r="B33" s="22" t="s">
        <v>42</v>
      </c>
      <c r="C33" s="32" t="s">
        <v>104</v>
      </c>
      <c r="D33" s="32" t="s">
        <v>105</v>
      </c>
      <c r="E33" s="22" t="s">
        <v>15</v>
      </c>
      <c r="F33" s="23">
        <f>4772.48+4.77+577.34+0.58</f>
        <v>5355.17</v>
      </c>
      <c r="G33" s="24" t="s">
        <v>15</v>
      </c>
      <c r="H33" s="23">
        <f>453.62+0.45+3749.8+3.75</f>
        <v>4207.62</v>
      </c>
      <c r="I33" s="50" t="s">
        <v>15</v>
      </c>
      <c r="J33" s="51" t="s">
        <v>151</v>
      </c>
    </row>
    <row r="34" ht="12.75" spans="1:10">
      <c r="A34" s="27" t="s">
        <v>107</v>
      </c>
      <c r="B34" s="22" t="s">
        <v>42</v>
      </c>
      <c r="C34" s="33" t="s">
        <v>108</v>
      </c>
      <c r="D34" s="26" t="s">
        <v>109</v>
      </c>
      <c r="E34" s="22"/>
      <c r="F34" s="23"/>
      <c r="G34" s="24"/>
      <c r="H34" s="23"/>
      <c r="I34" s="50"/>
      <c r="J34" s="51"/>
    </row>
    <row r="35" ht="12.75" spans="1:10">
      <c r="A35" s="27" t="s">
        <v>110</v>
      </c>
      <c r="B35" s="22" t="s">
        <v>111</v>
      </c>
      <c r="C35" s="28" t="s">
        <v>112</v>
      </c>
      <c r="D35" s="28" t="s">
        <v>113</v>
      </c>
      <c r="E35" s="22"/>
      <c r="F35" s="23"/>
      <c r="G35" s="24"/>
      <c r="H35" s="23"/>
      <c r="I35" s="50"/>
      <c r="J35" s="51"/>
    </row>
    <row r="36" ht="12.75" spans="1:10">
      <c r="A36" s="25" t="s">
        <v>114</v>
      </c>
      <c r="B36" s="22" t="s">
        <v>115</v>
      </c>
      <c r="C36" s="26" t="s">
        <v>116</v>
      </c>
      <c r="D36" s="26" t="s">
        <v>117</v>
      </c>
      <c r="E36" s="22"/>
      <c r="F36" s="23"/>
      <c r="G36" s="24"/>
      <c r="H36" s="23"/>
      <c r="I36" s="50"/>
      <c r="J36" s="51"/>
    </row>
    <row r="37" ht="12.75" spans="1:10">
      <c r="A37" s="27" t="s">
        <v>118</v>
      </c>
      <c r="B37" s="22" t="s">
        <v>42</v>
      </c>
      <c r="C37" s="26" t="s">
        <v>119</v>
      </c>
      <c r="D37" s="26" t="s">
        <v>120</v>
      </c>
      <c r="E37" s="22"/>
      <c r="F37" s="23"/>
      <c r="G37" s="24"/>
      <c r="H37" s="23"/>
      <c r="I37" s="50"/>
      <c r="J37" s="51"/>
    </row>
    <row r="38" ht="12.75" spans="1:10">
      <c r="A38" s="27" t="s">
        <v>121</v>
      </c>
      <c r="B38" s="22" t="s">
        <v>122</v>
      </c>
      <c r="C38" s="26" t="s">
        <v>123</v>
      </c>
      <c r="D38" s="26" t="s">
        <v>124</v>
      </c>
      <c r="E38" s="22" t="s">
        <v>15</v>
      </c>
      <c r="F38" s="23">
        <f>414.38+593.45</f>
        <v>1007.83</v>
      </c>
      <c r="G38" s="24" t="s">
        <v>15</v>
      </c>
      <c r="H38" s="23">
        <f>325.59+466.28</f>
        <v>791.87</v>
      </c>
      <c r="I38" s="50" t="s">
        <v>15</v>
      </c>
      <c r="J38" s="51" t="s">
        <v>151</v>
      </c>
    </row>
    <row r="39" ht="12.75" spans="1:10">
      <c r="A39" s="27" t="s">
        <v>125</v>
      </c>
      <c r="B39" s="22" t="s">
        <v>42</v>
      </c>
      <c r="C39" s="26" t="s">
        <v>126</v>
      </c>
      <c r="D39" s="26" t="s">
        <v>127</v>
      </c>
      <c r="E39" s="22"/>
      <c r="F39" s="23"/>
      <c r="G39" s="24"/>
      <c r="H39" s="23"/>
      <c r="I39" s="50"/>
      <c r="J39" s="51"/>
    </row>
    <row r="40" ht="12.75" spans="1:10">
      <c r="A40" s="27" t="s">
        <v>128</v>
      </c>
      <c r="B40" s="22" t="s">
        <v>100</v>
      </c>
      <c r="C40" s="26" t="s">
        <v>129</v>
      </c>
      <c r="D40" s="26" t="s">
        <v>130</v>
      </c>
      <c r="E40" s="22"/>
      <c r="F40" s="23"/>
      <c r="G40" s="24"/>
      <c r="H40" s="23"/>
      <c r="I40" s="50"/>
      <c r="J40" s="51"/>
    </row>
    <row r="41" ht="12.75" spans="1:10">
      <c r="A41" s="27" t="s">
        <v>131</v>
      </c>
      <c r="B41" s="22" t="s">
        <v>42</v>
      </c>
      <c r="C41" s="26" t="s">
        <v>132</v>
      </c>
      <c r="D41" s="26" t="s">
        <v>133</v>
      </c>
      <c r="E41" s="22"/>
      <c r="F41" s="23"/>
      <c r="G41" s="24"/>
      <c r="H41" s="23"/>
      <c r="I41" s="50"/>
      <c r="J41" s="51"/>
    </row>
    <row r="42" ht="12.75" spans="1:10">
      <c r="A42" s="27" t="s">
        <v>134</v>
      </c>
      <c r="B42" s="22" t="s">
        <v>135</v>
      </c>
      <c r="C42" s="26" t="s">
        <v>136</v>
      </c>
      <c r="D42" s="26" t="s">
        <v>137</v>
      </c>
      <c r="E42" s="22" t="s">
        <v>15</v>
      </c>
      <c r="F42" s="23">
        <f>122.59+0.12+140+0.14</f>
        <v>262.85</v>
      </c>
      <c r="G42" s="24" t="s">
        <v>15</v>
      </c>
      <c r="H42" s="23">
        <f>96.42+110.11</f>
        <v>206.53</v>
      </c>
      <c r="I42" s="50" t="s">
        <v>15</v>
      </c>
      <c r="J42" s="51" t="s">
        <v>151</v>
      </c>
    </row>
    <row r="43" ht="12.75" spans="1:10">
      <c r="A43" s="27" t="s">
        <v>138</v>
      </c>
      <c r="B43" s="22" t="s">
        <v>135</v>
      </c>
      <c r="C43" s="26" t="s">
        <v>139</v>
      </c>
      <c r="D43" s="26" t="s">
        <v>140</v>
      </c>
      <c r="E43" s="22"/>
      <c r="F43" s="23"/>
      <c r="G43" s="24"/>
      <c r="H43" s="23"/>
      <c r="I43" s="50"/>
      <c r="J43" s="51"/>
    </row>
    <row r="44" ht="13.5" spans="1:10">
      <c r="A44" s="34" t="s">
        <v>141</v>
      </c>
      <c r="B44" s="35" t="s">
        <v>42</v>
      </c>
      <c r="C44" s="36" t="s">
        <v>142</v>
      </c>
      <c r="D44" s="36" t="s">
        <v>143</v>
      </c>
      <c r="E44" s="35"/>
      <c r="F44" s="37"/>
      <c r="G44" s="38"/>
      <c r="H44" s="37"/>
      <c r="I44" s="54"/>
      <c r="J44" s="55"/>
    </row>
    <row r="45" ht="12.75" spans="1:10">
      <c r="A45" s="39" t="s">
        <v>152</v>
      </c>
      <c r="B45" s="40"/>
      <c r="C45" s="40"/>
      <c r="D45" s="40"/>
      <c r="E45" s="40"/>
      <c r="F45" s="40"/>
      <c r="G45" s="40"/>
      <c r="H45" s="40"/>
      <c r="I45" s="40"/>
      <c r="J45" s="56"/>
    </row>
    <row r="46" ht="12.75" spans="1:10">
      <c r="A46" s="41"/>
      <c r="B46" s="42"/>
      <c r="C46" s="42"/>
      <c r="D46" s="42"/>
      <c r="E46" s="42"/>
      <c r="F46" s="42"/>
      <c r="G46" s="42"/>
      <c r="H46" s="42"/>
      <c r="I46" s="42"/>
      <c r="J46" s="57"/>
    </row>
    <row r="47" spans="1:10">
      <c r="A47" s="41" t="s">
        <v>153</v>
      </c>
      <c r="B47" s="42"/>
      <c r="C47" s="42"/>
      <c r="D47" s="42"/>
      <c r="E47" s="42"/>
      <c r="F47" s="42"/>
      <c r="G47" s="42"/>
      <c r="H47" s="42"/>
      <c r="I47" s="42"/>
      <c r="J47" s="57"/>
    </row>
    <row r="48" ht="13.5" spans="1:10">
      <c r="A48" s="43"/>
      <c r="B48" s="44"/>
      <c r="C48" s="44"/>
      <c r="D48" s="44"/>
      <c r="E48" s="44"/>
      <c r="F48" s="44"/>
      <c r="G48" s="44"/>
      <c r="H48" s="44"/>
      <c r="I48" s="44"/>
      <c r="J48" s="58"/>
    </row>
  </sheetData>
  <mergeCells count="11">
    <mergeCell ref="A1:J1"/>
    <mergeCell ref="F2:G2"/>
    <mergeCell ref="H2:I2"/>
    <mergeCell ref="A2:A3"/>
    <mergeCell ref="B2:B3"/>
    <mergeCell ref="C2:C3"/>
    <mergeCell ref="D2:D3"/>
    <mergeCell ref="E2:E3"/>
    <mergeCell ref="J2:J3"/>
    <mergeCell ref="A45:J46"/>
    <mergeCell ref="A47:J48"/>
  </mergeCells>
  <printOptions horizontalCentered="1"/>
  <pageMargins left="0.236220472440945" right="0.236220472440945" top="1.88976377952756" bottom="1.14173228346457" header="0.118110236220472" footer="0.118110236220472"/>
  <pageSetup paperSize="9" scale="83" fitToHeight="0" orientation="landscape"/>
  <headerFooter>
    <oddHeader>&amp;C&amp;"-,Negrito"&amp;12&amp;G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JAN</vt:lpstr>
      <vt:lpstr>JAN GNA</vt:lpstr>
      <vt:lpstr>JAN EXTRAS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200661</dc:creator>
  <cp:lastModifiedBy>200661</cp:lastModifiedBy>
  <dcterms:created xsi:type="dcterms:W3CDTF">2021-03-31T13:09:00Z</dcterms:created>
  <dcterms:modified xsi:type="dcterms:W3CDTF">2024-01-23T13:56:31Z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1046-12.2.0.13431</vt:lpwstr>
  </property>
  <property fmtid="{D5CDD505-2E9C-101B-9397-08002B2CF9AE}" pid="3" name="ICV">
    <vt:lpwstr>C479C8C9C8FC4E049C5F88AB5895A515_12</vt:lpwstr>
  </property>
</Properties>
</file>